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0" activeTab="1"/>
  </bookViews>
  <sheets>
    <sheet name="FR_TMG_TB_2020_22_Engl" sheetId="1" r:id="rId1"/>
    <sheet name="FR_TMG_TB_2020_22_Ru" sheetId="3" r:id="rId2"/>
  </sheets>
  <externalReferences>
    <externalReference r:id="rId3"/>
    <externalReference r:id="rId4"/>
    <externalReference r:id="rId5"/>
    <externalReference r:id="rId6"/>
  </externalReferences>
  <definedNames>
    <definedName name="CostInput">OFFSET('[1]Data Sheet'!$F$108,1,0,MATCH(" ",'[1]Data Sheet'!$F$108:$F$184,-1)-1,1)</definedName>
  </definedNames>
  <calcPr calcId="152511"/>
</workbook>
</file>

<file path=xl/calcChain.xml><?xml version="1.0" encoding="utf-8"?>
<calcChain xmlns="http://schemas.openxmlformats.org/spreadsheetml/2006/main">
  <c r="S97" i="1" l="1"/>
  <c r="S93" i="1"/>
  <c r="S97" i="3"/>
  <c r="S93" i="3"/>
  <c r="I245" i="3" l="1"/>
  <c r="N114" i="3"/>
  <c r="N74" i="3"/>
  <c r="T85" i="3"/>
  <c r="W85" i="3" s="1"/>
  <c r="U85" i="3"/>
  <c r="V85" i="3"/>
  <c r="V86" i="3" s="1"/>
  <c r="S85" i="3"/>
  <c r="O85" i="3"/>
  <c r="P85" i="3"/>
  <c r="P86" i="3" s="1"/>
  <c r="P74" i="3" s="1"/>
  <c r="Q85" i="3"/>
  <c r="Q86" i="3" s="1"/>
  <c r="Q74" i="3" s="1"/>
  <c r="N85" i="3"/>
  <c r="K84" i="3"/>
  <c r="L84" i="3"/>
  <c r="J84" i="3"/>
  <c r="I84" i="3"/>
  <c r="K85" i="3"/>
  <c r="L85" i="3"/>
  <c r="J85" i="3"/>
  <c r="I85" i="3"/>
  <c r="J83" i="3"/>
  <c r="K83" i="3" s="1"/>
  <c r="L83" i="3" s="1"/>
  <c r="M83" i="3"/>
  <c r="N83" i="3" s="1"/>
  <c r="O83" i="3" s="1"/>
  <c r="P83" i="3" s="1"/>
  <c r="Q83" i="3" s="1"/>
  <c r="R84" i="3"/>
  <c r="W84" i="3"/>
  <c r="N86" i="3"/>
  <c r="R85" i="3"/>
  <c r="K86" i="3"/>
  <c r="K74" i="3" s="1"/>
  <c r="O86" i="3"/>
  <c r="O74" i="3" s="1"/>
  <c r="S86" i="3"/>
  <c r="T86" i="3"/>
  <c r="I245" i="1"/>
  <c r="N114" i="1"/>
  <c r="U85" i="1"/>
  <c r="U86" i="1" s="1"/>
  <c r="V85" i="1"/>
  <c r="V86" i="1" s="1"/>
  <c r="S85" i="1"/>
  <c r="S86" i="1" s="1"/>
  <c r="P85" i="1"/>
  <c r="Q85" i="1"/>
  <c r="N85" i="1"/>
  <c r="O85" i="1" s="1"/>
  <c r="R85" i="1" s="1"/>
  <c r="K85" i="1"/>
  <c r="K86" i="1" s="1"/>
  <c r="K74" i="1" s="1"/>
  <c r="L85" i="1"/>
  <c r="L86" i="1" s="1"/>
  <c r="L74" i="1" s="1"/>
  <c r="I85" i="1"/>
  <c r="I86" i="1" s="1"/>
  <c r="I74" i="1" s="1"/>
  <c r="J83" i="1"/>
  <c r="K83" i="1" s="1"/>
  <c r="L83" i="1" s="1"/>
  <c r="M83" i="1"/>
  <c r="N83" i="1" s="1"/>
  <c r="O83" i="1" s="1"/>
  <c r="P83" i="1" s="1"/>
  <c r="Q83" i="1" s="1"/>
  <c r="M84" i="1"/>
  <c r="R84" i="1"/>
  <c r="W84" i="1"/>
  <c r="N86" i="1"/>
  <c r="N74" i="1" s="1"/>
  <c r="Q86" i="1"/>
  <c r="Q74" i="1" s="1"/>
  <c r="P86" i="1"/>
  <c r="P74" i="1" s="1"/>
  <c r="M84" i="3" l="1"/>
  <c r="J85" i="1"/>
  <c r="M85" i="1" s="1"/>
  <c r="T85" i="1"/>
  <c r="T86" i="1" s="1"/>
  <c r="R86" i="3"/>
  <c r="R74" i="3" s="1"/>
  <c r="L86" i="3"/>
  <c r="L74" i="3" s="1"/>
  <c r="I86" i="3"/>
  <c r="I74" i="3" s="1"/>
  <c r="M85" i="3"/>
  <c r="J86" i="3"/>
  <c r="J74" i="3" s="1"/>
  <c r="U86" i="3"/>
  <c r="R83" i="3"/>
  <c r="W86" i="1"/>
  <c r="W85" i="1"/>
  <c r="R83" i="1"/>
  <c r="O86" i="1"/>
  <c r="J86" i="1"/>
  <c r="E280" i="3"/>
  <c r="E279" i="3"/>
  <c r="E278" i="3"/>
  <c r="E277" i="3"/>
  <c r="E276" i="3"/>
  <c r="E275" i="3"/>
  <c r="E274" i="3"/>
  <c r="E273" i="3"/>
  <c r="E272" i="3"/>
  <c r="E271" i="3"/>
  <c r="E270" i="3"/>
  <c r="J269" i="3"/>
  <c r="E265" i="3"/>
  <c r="E264" i="3"/>
  <c r="E263" i="3"/>
  <c r="E262" i="3"/>
  <c r="E261" i="3"/>
  <c r="E260" i="3"/>
  <c r="E259" i="3"/>
  <c r="K257" i="3"/>
  <c r="K253" i="3"/>
  <c r="K269" i="3" s="1"/>
  <c r="J253" i="3"/>
  <c r="J258" i="3" s="1"/>
  <c r="I253" i="3"/>
  <c r="I269" i="3" s="1"/>
  <c r="L252" i="3"/>
  <c r="L268" i="3" s="1"/>
  <c r="K252" i="3"/>
  <c r="K268" i="3" s="1"/>
  <c r="J252" i="3"/>
  <c r="J257" i="3" s="1"/>
  <c r="I252" i="3"/>
  <c r="I268" i="3" s="1"/>
  <c r="V245" i="3"/>
  <c r="U245" i="3"/>
  <c r="T245" i="3"/>
  <c r="S245" i="3"/>
  <c r="Q245" i="3"/>
  <c r="P245" i="3"/>
  <c r="O245" i="3"/>
  <c r="N245" i="3"/>
  <c r="L245" i="3"/>
  <c r="K245" i="3"/>
  <c r="J245" i="3"/>
  <c r="V239" i="3"/>
  <c r="U239" i="3"/>
  <c r="T239" i="3"/>
  <c r="S239" i="3"/>
  <c r="S238" i="3" s="1"/>
  <c r="S237" i="3" s="1"/>
  <c r="S236" i="3" s="1"/>
  <c r="S235" i="3" s="1"/>
  <c r="Q239" i="3"/>
  <c r="Q238" i="3" s="1"/>
  <c r="Q237" i="3" s="1"/>
  <c r="Q236" i="3" s="1"/>
  <c r="Q235" i="3" s="1"/>
  <c r="P239" i="3"/>
  <c r="O239" i="3"/>
  <c r="O238" i="3" s="1"/>
  <c r="O237" i="3" s="1"/>
  <c r="O236" i="3" s="1"/>
  <c r="O235" i="3" s="1"/>
  <c r="N239" i="3"/>
  <c r="L239" i="3"/>
  <c r="L238" i="3" s="1"/>
  <c r="L237" i="3" s="1"/>
  <c r="L236" i="3" s="1"/>
  <c r="L235" i="3" s="1"/>
  <c r="K239" i="3"/>
  <c r="J239" i="3"/>
  <c r="J238" i="3" s="1"/>
  <c r="J237" i="3" s="1"/>
  <c r="J236" i="3" s="1"/>
  <c r="J235" i="3" s="1"/>
  <c r="I239" i="3"/>
  <c r="V238" i="3"/>
  <c r="V237" i="3" s="1"/>
  <c r="V236" i="3" s="1"/>
  <c r="V235" i="3" s="1"/>
  <c r="U238" i="3"/>
  <c r="T238" i="3"/>
  <c r="T237" i="3" s="1"/>
  <c r="T236" i="3" s="1"/>
  <c r="T235" i="3" s="1"/>
  <c r="P238" i="3"/>
  <c r="P237" i="3" s="1"/>
  <c r="P236" i="3" s="1"/>
  <c r="P235" i="3" s="1"/>
  <c r="K238" i="3"/>
  <c r="K237" i="3" s="1"/>
  <c r="K236" i="3" s="1"/>
  <c r="K235" i="3" s="1"/>
  <c r="U237" i="3"/>
  <c r="U236" i="3" s="1"/>
  <c r="U235" i="3" s="1"/>
  <c r="I233" i="3"/>
  <c r="J233" i="3" s="1"/>
  <c r="J234" i="3" s="1"/>
  <c r="W232" i="3"/>
  <c r="R232" i="3"/>
  <c r="M232" i="3"/>
  <c r="M231" i="3"/>
  <c r="N231" i="3" s="1"/>
  <c r="J231" i="3"/>
  <c r="K231" i="3" s="1"/>
  <c r="L231" i="3" s="1"/>
  <c r="W230" i="3"/>
  <c r="S230" i="3"/>
  <c r="O230" i="3"/>
  <c r="K230" i="3"/>
  <c r="I230" i="3"/>
  <c r="V229" i="3"/>
  <c r="V230" i="3" s="1"/>
  <c r="U229" i="3"/>
  <c r="U230" i="3" s="1"/>
  <c r="T229" i="3"/>
  <c r="T230" i="3" s="1"/>
  <c r="S229" i="3"/>
  <c r="W229" i="3" s="1"/>
  <c r="Q229" i="3"/>
  <c r="Q230" i="3" s="1"/>
  <c r="P229" i="3"/>
  <c r="P230" i="3" s="1"/>
  <c r="O229" i="3"/>
  <c r="N229" i="3"/>
  <c r="N230" i="3" s="1"/>
  <c r="L229" i="3"/>
  <c r="L230" i="3" s="1"/>
  <c r="K229" i="3"/>
  <c r="J229" i="3"/>
  <c r="W228" i="3"/>
  <c r="R228" i="3"/>
  <c r="M228" i="3"/>
  <c r="M227" i="3"/>
  <c r="N227" i="3" s="1"/>
  <c r="O227" i="3" s="1"/>
  <c r="P227" i="3" s="1"/>
  <c r="Q227" i="3" s="1"/>
  <c r="J227" i="3"/>
  <c r="K227" i="3" s="1"/>
  <c r="L227" i="3" s="1"/>
  <c r="I225" i="3"/>
  <c r="U225" i="3" s="1"/>
  <c r="U226" i="3" s="1"/>
  <c r="W224" i="3"/>
  <c r="R224" i="3"/>
  <c r="M224" i="3"/>
  <c r="M223" i="3"/>
  <c r="N223" i="3" s="1"/>
  <c r="J223" i="3"/>
  <c r="K223" i="3" s="1"/>
  <c r="L223" i="3" s="1"/>
  <c r="I221" i="3"/>
  <c r="W220" i="3"/>
  <c r="R220" i="3"/>
  <c r="M220" i="3"/>
  <c r="M219" i="3"/>
  <c r="N219" i="3" s="1"/>
  <c r="J219" i="3"/>
  <c r="K219" i="3" s="1"/>
  <c r="L219" i="3" s="1"/>
  <c r="I217" i="3"/>
  <c r="W216" i="3"/>
  <c r="R216" i="3"/>
  <c r="M216" i="3"/>
  <c r="M215" i="3"/>
  <c r="N215" i="3" s="1"/>
  <c r="J215" i="3"/>
  <c r="K215" i="3" s="1"/>
  <c r="L215" i="3" s="1"/>
  <c r="I213" i="3"/>
  <c r="V213" i="3" s="1"/>
  <c r="V214" i="3" s="1"/>
  <c r="W212" i="3"/>
  <c r="R212" i="3"/>
  <c r="M212" i="3"/>
  <c r="M211" i="3"/>
  <c r="N211" i="3" s="1"/>
  <c r="J211" i="3"/>
  <c r="K211" i="3" s="1"/>
  <c r="L211" i="3" s="1"/>
  <c r="I209" i="3"/>
  <c r="V209" i="3" s="1"/>
  <c r="V210" i="3" s="1"/>
  <c r="W208" i="3"/>
  <c r="R208" i="3"/>
  <c r="M208" i="3"/>
  <c r="M207" i="3"/>
  <c r="N207" i="3" s="1"/>
  <c r="J207" i="3"/>
  <c r="K207" i="3" s="1"/>
  <c r="L207" i="3" s="1"/>
  <c r="I205" i="3"/>
  <c r="W204" i="3"/>
  <c r="R204" i="3"/>
  <c r="M204" i="3"/>
  <c r="M203" i="3"/>
  <c r="N203" i="3" s="1"/>
  <c r="J203" i="3"/>
  <c r="K203" i="3" s="1"/>
  <c r="L203" i="3" s="1"/>
  <c r="I201" i="3"/>
  <c r="O201" i="3" s="1"/>
  <c r="O202" i="3" s="1"/>
  <c r="W200" i="3"/>
  <c r="R200" i="3"/>
  <c r="M200" i="3"/>
  <c r="M199" i="3"/>
  <c r="N199" i="3" s="1"/>
  <c r="J199" i="3"/>
  <c r="K199" i="3" s="1"/>
  <c r="L199" i="3" s="1"/>
  <c r="I197" i="3"/>
  <c r="S197" i="3" s="1"/>
  <c r="W196" i="3"/>
  <c r="R196" i="3"/>
  <c r="M196" i="3"/>
  <c r="M195" i="3"/>
  <c r="N195" i="3" s="1"/>
  <c r="J195" i="3"/>
  <c r="K195" i="3" s="1"/>
  <c r="L195" i="3" s="1"/>
  <c r="I192" i="3"/>
  <c r="I193" i="3" s="1"/>
  <c r="W191" i="3"/>
  <c r="R191" i="3"/>
  <c r="M191" i="3"/>
  <c r="N190" i="3"/>
  <c r="O190" i="3" s="1"/>
  <c r="P190" i="3" s="1"/>
  <c r="Q190" i="3" s="1"/>
  <c r="M190" i="3"/>
  <c r="R190" i="3" s="1"/>
  <c r="J190" i="3"/>
  <c r="K190" i="3" s="1"/>
  <c r="L190" i="3" s="1"/>
  <c r="I188" i="3"/>
  <c r="U188" i="3" s="1"/>
  <c r="U189" i="3" s="1"/>
  <c r="W187" i="3"/>
  <c r="R187" i="3"/>
  <c r="M187" i="3"/>
  <c r="R186" i="3"/>
  <c r="W186" i="3" s="1"/>
  <c r="M186" i="3"/>
  <c r="N186" i="3" s="1"/>
  <c r="O186" i="3" s="1"/>
  <c r="P186" i="3" s="1"/>
  <c r="Q186" i="3" s="1"/>
  <c r="J186" i="3"/>
  <c r="K186" i="3" s="1"/>
  <c r="L186" i="3" s="1"/>
  <c r="V185" i="3"/>
  <c r="Q185" i="3"/>
  <c r="N185" i="3"/>
  <c r="J185" i="3"/>
  <c r="I185" i="3"/>
  <c r="M185" i="3" s="1"/>
  <c r="V184" i="3"/>
  <c r="U184" i="3"/>
  <c r="U185" i="3" s="1"/>
  <c r="T184" i="3"/>
  <c r="T185" i="3" s="1"/>
  <c r="S184" i="3"/>
  <c r="W184" i="3" s="1"/>
  <c r="Q184" i="3"/>
  <c r="P184" i="3"/>
  <c r="P185" i="3" s="1"/>
  <c r="O184" i="3"/>
  <c r="O185" i="3" s="1"/>
  <c r="R185" i="3" s="1"/>
  <c r="N184" i="3"/>
  <c r="R184" i="3" s="1"/>
  <c r="L184" i="3"/>
  <c r="L185" i="3" s="1"/>
  <c r="K184" i="3"/>
  <c r="K185" i="3" s="1"/>
  <c r="J184" i="3"/>
  <c r="W183" i="3"/>
  <c r="R183" i="3"/>
  <c r="M183" i="3"/>
  <c r="W182" i="3"/>
  <c r="R182" i="3"/>
  <c r="S182" i="3" s="1"/>
  <c r="T182" i="3" s="1"/>
  <c r="U182" i="3" s="1"/>
  <c r="V182" i="3" s="1"/>
  <c r="O182" i="3"/>
  <c r="P182" i="3" s="1"/>
  <c r="Q182" i="3" s="1"/>
  <c r="N182" i="3"/>
  <c r="M182" i="3"/>
  <c r="J182" i="3"/>
  <c r="K182" i="3" s="1"/>
  <c r="L182" i="3" s="1"/>
  <c r="I180" i="3"/>
  <c r="U180" i="3" s="1"/>
  <c r="U181" i="3" s="1"/>
  <c r="W179" i="3"/>
  <c r="R179" i="3"/>
  <c r="M179" i="3"/>
  <c r="M178" i="3"/>
  <c r="N178" i="3" s="1"/>
  <c r="O178" i="3" s="1"/>
  <c r="P178" i="3" s="1"/>
  <c r="Q178" i="3" s="1"/>
  <c r="J178" i="3"/>
  <c r="K178" i="3" s="1"/>
  <c r="L178" i="3" s="1"/>
  <c r="S176" i="3"/>
  <c r="N176" i="3"/>
  <c r="I176" i="3"/>
  <c r="L176" i="3" s="1"/>
  <c r="L177" i="3" s="1"/>
  <c r="W175" i="3"/>
  <c r="R175" i="3"/>
  <c r="M175" i="3"/>
  <c r="R174" i="3"/>
  <c r="S174" i="3" s="1"/>
  <c r="T174" i="3" s="1"/>
  <c r="U174" i="3" s="1"/>
  <c r="V174" i="3" s="1"/>
  <c r="M174" i="3"/>
  <c r="N174" i="3" s="1"/>
  <c r="O174" i="3" s="1"/>
  <c r="P174" i="3" s="1"/>
  <c r="Q174" i="3" s="1"/>
  <c r="J174" i="3"/>
  <c r="K174" i="3" s="1"/>
  <c r="L174" i="3" s="1"/>
  <c r="S171" i="3"/>
  <c r="T171" i="3" s="1"/>
  <c r="T173" i="3" s="1"/>
  <c r="N171" i="3"/>
  <c r="N173" i="3" s="1"/>
  <c r="I171" i="3"/>
  <c r="W170" i="3"/>
  <c r="R170" i="3"/>
  <c r="M170" i="3"/>
  <c r="M169" i="3"/>
  <c r="R169" i="3" s="1"/>
  <c r="J169" i="3"/>
  <c r="K169" i="3" s="1"/>
  <c r="L169" i="3" s="1"/>
  <c r="I167" i="3"/>
  <c r="U167" i="3" s="1"/>
  <c r="U168" i="3" s="1"/>
  <c r="W166" i="3"/>
  <c r="R166" i="3"/>
  <c r="M166" i="3"/>
  <c r="M165" i="3"/>
  <c r="R165" i="3" s="1"/>
  <c r="J165" i="3"/>
  <c r="K165" i="3" s="1"/>
  <c r="L165" i="3" s="1"/>
  <c r="I163" i="3"/>
  <c r="W162" i="3"/>
  <c r="R162" i="3"/>
  <c r="M162" i="3"/>
  <c r="M161" i="3"/>
  <c r="R161" i="3" s="1"/>
  <c r="J161" i="3"/>
  <c r="K161" i="3" s="1"/>
  <c r="L161" i="3" s="1"/>
  <c r="I159" i="3"/>
  <c r="W158" i="3"/>
  <c r="R158" i="3"/>
  <c r="M158" i="3"/>
  <c r="M157" i="3"/>
  <c r="R157" i="3" s="1"/>
  <c r="J157" i="3"/>
  <c r="K157" i="3" s="1"/>
  <c r="L157" i="3" s="1"/>
  <c r="I155" i="3"/>
  <c r="W154" i="3"/>
  <c r="R154" i="3"/>
  <c r="M154" i="3"/>
  <c r="M153" i="3"/>
  <c r="R153" i="3" s="1"/>
  <c r="J153" i="3"/>
  <c r="K153" i="3" s="1"/>
  <c r="L153" i="3" s="1"/>
  <c r="I151" i="3"/>
  <c r="U151" i="3" s="1"/>
  <c r="U152" i="3" s="1"/>
  <c r="W150" i="3"/>
  <c r="R150" i="3"/>
  <c r="M150" i="3"/>
  <c r="M149" i="3"/>
  <c r="R149" i="3" s="1"/>
  <c r="J149" i="3"/>
  <c r="K149" i="3" s="1"/>
  <c r="L149" i="3" s="1"/>
  <c r="I147" i="3"/>
  <c r="W146" i="3"/>
  <c r="R146" i="3"/>
  <c r="M146" i="3"/>
  <c r="M145" i="3"/>
  <c r="R145" i="3" s="1"/>
  <c r="J145" i="3"/>
  <c r="K145" i="3" s="1"/>
  <c r="L145" i="3" s="1"/>
  <c r="I142" i="3"/>
  <c r="U142" i="3" s="1"/>
  <c r="U143" i="3" s="1"/>
  <c r="W141" i="3"/>
  <c r="R141" i="3"/>
  <c r="M141" i="3"/>
  <c r="M140" i="3"/>
  <c r="R140" i="3" s="1"/>
  <c r="J140" i="3"/>
  <c r="K140" i="3" s="1"/>
  <c r="L140" i="3" s="1"/>
  <c r="I138" i="3"/>
  <c r="U138" i="3" s="1"/>
  <c r="U139" i="3" s="1"/>
  <c r="W137" i="3"/>
  <c r="R137" i="3"/>
  <c r="M137" i="3"/>
  <c r="M136" i="3"/>
  <c r="R136" i="3" s="1"/>
  <c r="L136" i="3"/>
  <c r="J136" i="3"/>
  <c r="K136" i="3" s="1"/>
  <c r="I134" i="3"/>
  <c r="U134" i="3" s="1"/>
  <c r="U135" i="3" s="1"/>
  <c r="W133" i="3"/>
  <c r="R133" i="3"/>
  <c r="M133" i="3"/>
  <c r="M132" i="3"/>
  <c r="R132" i="3" s="1"/>
  <c r="J132" i="3"/>
  <c r="K132" i="3" s="1"/>
  <c r="L132" i="3" s="1"/>
  <c r="S131" i="3"/>
  <c r="O131" i="3"/>
  <c r="K131" i="3"/>
  <c r="J131" i="3"/>
  <c r="I131" i="3"/>
  <c r="M131" i="3" s="1"/>
  <c r="V130" i="3"/>
  <c r="V131" i="3" s="1"/>
  <c r="U130" i="3"/>
  <c r="U131" i="3" s="1"/>
  <c r="T130" i="3"/>
  <c r="T131" i="3" s="1"/>
  <c r="S130" i="3"/>
  <c r="W130" i="3" s="1"/>
  <c r="Q130" i="3"/>
  <c r="Q131" i="3" s="1"/>
  <c r="P130" i="3"/>
  <c r="P131" i="3" s="1"/>
  <c r="O130" i="3"/>
  <c r="N130" i="3"/>
  <c r="N131" i="3" s="1"/>
  <c r="R131" i="3" s="1"/>
  <c r="M130" i="3"/>
  <c r="L130" i="3"/>
  <c r="L131" i="3" s="1"/>
  <c r="K130" i="3"/>
  <c r="J130" i="3"/>
  <c r="W129" i="3"/>
  <c r="R129" i="3"/>
  <c r="M129" i="3"/>
  <c r="W128" i="3"/>
  <c r="M128" i="3"/>
  <c r="R128" i="3" s="1"/>
  <c r="S128" i="3" s="1"/>
  <c r="T128" i="3" s="1"/>
  <c r="U128" i="3" s="1"/>
  <c r="V128" i="3" s="1"/>
  <c r="K128" i="3"/>
  <c r="L128" i="3" s="1"/>
  <c r="J128" i="3"/>
  <c r="I126" i="3"/>
  <c r="U126" i="3" s="1"/>
  <c r="U127" i="3" s="1"/>
  <c r="W125" i="3"/>
  <c r="R125" i="3"/>
  <c r="M125" i="3"/>
  <c r="M124" i="3"/>
  <c r="R124" i="3" s="1"/>
  <c r="W124" i="3" s="1"/>
  <c r="J124" i="3"/>
  <c r="K124" i="3" s="1"/>
  <c r="L124" i="3" s="1"/>
  <c r="I122" i="3"/>
  <c r="U122" i="3" s="1"/>
  <c r="U123" i="3" s="1"/>
  <c r="W121" i="3"/>
  <c r="Q121" i="3"/>
  <c r="P121" i="3"/>
  <c r="O121" i="3"/>
  <c r="N121" i="3"/>
  <c r="L121" i="3"/>
  <c r="K121" i="3"/>
  <c r="J121" i="3"/>
  <c r="I121" i="3"/>
  <c r="W120" i="3"/>
  <c r="M120" i="3"/>
  <c r="R120" i="3" s="1"/>
  <c r="S120" i="3" s="1"/>
  <c r="T120" i="3" s="1"/>
  <c r="U120" i="3" s="1"/>
  <c r="V120" i="3" s="1"/>
  <c r="K120" i="3"/>
  <c r="L120" i="3" s="1"/>
  <c r="J120" i="3"/>
  <c r="U119" i="3"/>
  <c r="Q119" i="3"/>
  <c r="I119" i="3"/>
  <c r="V118" i="3"/>
  <c r="V119" i="3" s="1"/>
  <c r="U118" i="3"/>
  <c r="T118" i="3"/>
  <c r="T119" i="3" s="1"/>
  <c r="S118" i="3"/>
  <c r="S119" i="3" s="1"/>
  <c r="Q118" i="3"/>
  <c r="P118" i="3"/>
  <c r="P119" i="3" s="1"/>
  <c r="O118" i="3"/>
  <c r="O119" i="3" s="1"/>
  <c r="N118" i="3"/>
  <c r="N119" i="3" s="1"/>
  <c r="L118" i="3"/>
  <c r="L119" i="3" s="1"/>
  <c r="K118" i="3"/>
  <c r="K119" i="3" s="1"/>
  <c r="J118" i="3"/>
  <c r="J119" i="3" s="1"/>
  <c r="I118" i="3"/>
  <c r="W117" i="3"/>
  <c r="R117" i="3"/>
  <c r="M117" i="3"/>
  <c r="W116" i="3"/>
  <c r="M116" i="3"/>
  <c r="R116" i="3" s="1"/>
  <c r="S116" i="3" s="1"/>
  <c r="T116" i="3" s="1"/>
  <c r="U116" i="3" s="1"/>
  <c r="V116" i="3" s="1"/>
  <c r="J116" i="3"/>
  <c r="K116" i="3" s="1"/>
  <c r="L116" i="3" s="1"/>
  <c r="S114" i="3"/>
  <c r="S115" i="3" s="1"/>
  <c r="O114" i="3"/>
  <c r="O115" i="3" s="1"/>
  <c r="I114" i="3"/>
  <c r="W113" i="3"/>
  <c r="R113" i="3"/>
  <c r="M113" i="3"/>
  <c r="M112" i="3"/>
  <c r="R112" i="3" s="1"/>
  <c r="W112" i="3" s="1"/>
  <c r="J112" i="3"/>
  <c r="K112" i="3" s="1"/>
  <c r="L112" i="3" s="1"/>
  <c r="U111" i="3"/>
  <c r="S111" i="3"/>
  <c r="Q111" i="3"/>
  <c r="N111" i="3"/>
  <c r="V110" i="3"/>
  <c r="V111" i="3" s="1"/>
  <c r="U110" i="3"/>
  <c r="T110" i="3"/>
  <c r="Q110" i="3"/>
  <c r="P110" i="3"/>
  <c r="P111" i="3" s="1"/>
  <c r="O110" i="3"/>
  <c r="I110" i="3"/>
  <c r="L110" i="3" s="1"/>
  <c r="L111" i="3" s="1"/>
  <c r="W109" i="3"/>
  <c r="R109" i="3"/>
  <c r="M109" i="3"/>
  <c r="M108" i="3"/>
  <c r="J108" i="3"/>
  <c r="K108" i="3" s="1"/>
  <c r="L108" i="3" s="1"/>
  <c r="I105" i="3"/>
  <c r="W104" i="3"/>
  <c r="R104" i="3"/>
  <c r="M104" i="3"/>
  <c r="M103" i="3"/>
  <c r="K103" i="3"/>
  <c r="L103" i="3" s="1"/>
  <c r="J103" i="3"/>
  <c r="S101" i="3"/>
  <c r="S102" i="3" s="1"/>
  <c r="N101" i="3"/>
  <c r="I101" i="3"/>
  <c r="J101" i="3" s="1"/>
  <c r="J102" i="3" s="1"/>
  <c r="W100" i="3"/>
  <c r="R100" i="3"/>
  <c r="M100" i="3"/>
  <c r="M99" i="3"/>
  <c r="J99" i="3"/>
  <c r="K99" i="3" s="1"/>
  <c r="L99" i="3" s="1"/>
  <c r="S98" i="3"/>
  <c r="N97" i="3"/>
  <c r="I97" i="3"/>
  <c r="W96" i="3"/>
  <c r="R96" i="3"/>
  <c r="M96" i="3"/>
  <c r="M95" i="3"/>
  <c r="J95" i="3"/>
  <c r="K95" i="3" s="1"/>
  <c r="L95" i="3" s="1"/>
  <c r="U93" i="3"/>
  <c r="U94" i="3" s="1"/>
  <c r="N93" i="3"/>
  <c r="I93" i="3"/>
  <c r="L93" i="3" s="1"/>
  <c r="L94" i="3" s="1"/>
  <c r="W92" i="3"/>
  <c r="R92" i="3"/>
  <c r="M92" i="3"/>
  <c r="M91" i="3"/>
  <c r="K91" i="3"/>
  <c r="L91" i="3" s="1"/>
  <c r="J91" i="3"/>
  <c r="I89" i="3"/>
  <c r="W88" i="3"/>
  <c r="O88" i="3"/>
  <c r="R88" i="3" s="1"/>
  <c r="J88" i="3"/>
  <c r="M88" i="3" s="1"/>
  <c r="M87" i="3"/>
  <c r="R87" i="3" s="1"/>
  <c r="J87" i="3"/>
  <c r="K87" i="3" s="1"/>
  <c r="L87" i="3" s="1"/>
  <c r="S81" i="3"/>
  <c r="U81" i="3" s="1"/>
  <c r="U82" i="3" s="1"/>
  <c r="N81" i="3"/>
  <c r="I81" i="3"/>
  <c r="K81" i="3" s="1"/>
  <c r="K82" i="3" s="1"/>
  <c r="W80" i="3"/>
  <c r="R80" i="3"/>
  <c r="M80" i="3"/>
  <c r="M79" i="3"/>
  <c r="R79" i="3" s="1"/>
  <c r="J79" i="3"/>
  <c r="K79" i="3" s="1"/>
  <c r="L79" i="3" s="1"/>
  <c r="I77" i="3"/>
  <c r="W76" i="3"/>
  <c r="R76" i="3"/>
  <c r="M76" i="3"/>
  <c r="M75" i="3"/>
  <c r="R75" i="3" s="1"/>
  <c r="J75" i="3"/>
  <c r="K75" i="3" s="1"/>
  <c r="L75" i="3" s="1"/>
  <c r="N69" i="3"/>
  <c r="I69" i="3"/>
  <c r="U69" i="3" s="1"/>
  <c r="U71" i="3" s="1"/>
  <c r="W68" i="3"/>
  <c r="R68" i="3"/>
  <c r="M68" i="3"/>
  <c r="M67" i="3"/>
  <c r="N67" i="3" s="1"/>
  <c r="R67" i="3" s="1"/>
  <c r="S67" i="3" s="1"/>
  <c r="T67" i="3" s="1"/>
  <c r="U67" i="3" s="1"/>
  <c r="V67" i="3" s="1"/>
  <c r="J67" i="3"/>
  <c r="K67" i="3" s="1"/>
  <c r="L67" i="3" s="1"/>
  <c r="I65" i="3"/>
  <c r="W64" i="3"/>
  <c r="R64" i="3"/>
  <c r="M64" i="3"/>
  <c r="M63" i="3"/>
  <c r="R63" i="3" s="1"/>
  <c r="J63" i="3"/>
  <c r="K63" i="3" s="1"/>
  <c r="L63" i="3" s="1"/>
  <c r="I61" i="3"/>
  <c r="U61" i="3" s="1"/>
  <c r="U62" i="3" s="1"/>
  <c r="W60" i="3"/>
  <c r="R60" i="3"/>
  <c r="M60" i="3"/>
  <c r="M59" i="3"/>
  <c r="R59" i="3" s="1"/>
  <c r="J59" i="3"/>
  <c r="K59" i="3" s="1"/>
  <c r="L59" i="3" s="1"/>
  <c r="I57" i="3"/>
  <c r="T57" i="3" s="1"/>
  <c r="T58" i="3" s="1"/>
  <c r="W56" i="3"/>
  <c r="R56" i="3"/>
  <c r="M56" i="3"/>
  <c r="M55" i="3"/>
  <c r="R55" i="3" s="1"/>
  <c r="J55" i="3"/>
  <c r="K55" i="3" s="1"/>
  <c r="L55" i="3" s="1"/>
  <c r="I51" i="3"/>
  <c r="U51" i="3" s="1"/>
  <c r="U52" i="3" s="1"/>
  <c r="W50" i="3"/>
  <c r="R50" i="3"/>
  <c r="M50" i="3"/>
  <c r="M49" i="3"/>
  <c r="N49" i="3" s="1"/>
  <c r="O49" i="3" s="1"/>
  <c r="P49" i="3" s="1"/>
  <c r="Q49" i="3" s="1"/>
  <c r="J49" i="3"/>
  <c r="K49" i="3" s="1"/>
  <c r="L49" i="3" s="1"/>
  <c r="S46" i="3"/>
  <c r="U46" i="3" s="1"/>
  <c r="U48" i="3" s="1"/>
  <c r="N46" i="3"/>
  <c r="N48" i="3" s="1"/>
  <c r="I46" i="3"/>
  <c r="I48" i="3" s="1"/>
  <c r="W45" i="3"/>
  <c r="R45" i="3"/>
  <c r="M45" i="3"/>
  <c r="M44" i="3"/>
  <c r="R44" i="3" s="1"/>
  <c r="J44" i="3"/>
  <c r="K44" i="3" s="1"/>
  <c r="L44" i="3" s="1"/>
  <c r="I42" i="3"/>
  <c r="S42" i="3" s="1"/>
  <c r="W41" i="3"/>
  <c r="R41" i="3"/>
  <c r="M41" i="3"/>
  <c r="M40" i="3"/>
  <c r="R40" i="3" s="1"/>
  <c r="J40" i="3"/>
  <c r="K40" i="3" s="1"/>
  <c r="L40" i="3" s="1"/>
  <c r="I38" i="3"/>
  <c r="U38" i="3" s="1"/>
  <c r="U39" i="3" s="1"/>
  <c r="W37" i="3"/>
  <c r="R37" i="3"/>
  <c r="M37" i="3"/>
  <c r="M36" i="3"/>
  <c r="N36" i="3" s="1"/>
  <c r="O36" i="3" s="1"/>
  <c r="P36" i="3" s="1"/>
  <c r="Q36" i="3" s="1"/>
  <c r="J36" i="3"/>
  <c r="K36" i="3" s="1"/>
  <c r="L36" i="3" s="1"/>
  <c r="T34" i="3"/>
  <c r="T35" i="3" s="1"/>
  <c r="I34" i="3"/>
  <c r="S34" i="3" s="1"/>
  <c r="S35" i="3" s="1"/>
  <c r="W33" i="3"/>
  <c r="R33" i="3"/>
  <c r="M33" i="3"/>
  <c r="M32" i="3"/>
  <c r="J32" i="3"/>
  <c r="K32" i="3" s="1"/>
  <c r="L32" i="3" s="1"/>
  <c r="I30" i="3"/>
  <c r="O30" i="3" s="1"/>
  <c r="O31" i="3" s="1"/>
  <c r="W29" i="3"/>
  <c r="R29" i="3"/>
  <c r="M29" i="3"/>
  <c r="M28" i="3"/>
  <c r="J28" i="3"/>
  <c r="K28" i="3" s="1"/>
  <c r="L28" i="3" s="1"/>
  <c r="N26" i="3"/>
  <c r="V26" i="3" s="1"/>
  <c r="V27" i="3" s="1"/>
  <c r="I26" i="3"/>
  <c r="L26" i="3" s="1"/>
  <c r="L27" i="3" s="1"/>
  <c r="W25" i="3"/>
  <c r="R25" i="3"/>
  <c r="M25" i="3"/>
  <c r="M24" i="3"/>
  <c r="J24" i="3"/>
  <c r="K24" i="3" s="1"/>
  <c r="L24" i="3" s="1"/>
  <c r="I22" i="3"/>
  <c r="V22" i="3" s="1"/>
  <c r="V23" i="3" s="1"/>
  <c r="W21" i="3"/>
  <c r="R21" i="3"/>
  <c r="M21" i="3"/>
  <c r="M20" i="3"/>
  <c r="J20" i="3"/>
  <c r="K20" i="3" s="1"/>
  <c r="L20" i="3" s="1"/>
  <c r="I18" i="3"/>
  <c r="U18" i="3" s="1"/>
  <c r="W17" i="3"/>
  <c r="R17" i="3"/>
  <c r="M17" i="3"/>
  <c r="M16" i="3"/>
  <c r="J16" i="3"/>
  <c r="K16" i="3" s="1"/>
  <c r="L16" i="3" s="1"/>
  <c r="I14" i="3"/>
  <c r="S14" i="3" s="1"/>
  <c r="S15" i="3" s="1"/>
  <c r="W13" i="3"/>
  <c r="R13" i="3"/>
  <c r="M13" i="3"/>
  <c r="M12" i="3"/>
  <c r="J12" i="3"/>
  <c r="K12" i="3" s="1"/>
  <c r="L12" i="3" s="1"/>
  <c r="E280" i="1"/>
  <c r="E279" i="1"/>
  <c r="E278" i="1"/>
  <c r="E277" i="1"/>
  <c r="E276" i="1"/>
  <c r="E275" i="1"/>
  <c r="E274" i="1"/>
  <c r="E273" i="1"/>
  <c r="E272" i="1"/>
  <c r="E271" i="1"/>
  <c r="E270" i="1"/>
  <c r="K269" i="1"/>
  <c r="I269" i="1"/>
  <c r="K268" i="1"/>
  <c r="I268" i="1"/>
  <c r="E265" i="1"/>
  <c r="E264" i="1"/>
  <c r="E263" i="1"/>
  <c r="E262" i="1"/>
  <c r="E261" i="1"/>
  <c r="E260" i="1"/>
  <c r="E259" i="1"/>
  <c r="L257" i="1"/>
  <c r="K253" i="1"/>
  <c r="K258" i="1" s="1"/>
  <c r="J253" i="1"/>
  <c r="J258" i="1" s="1"/>
  <c r="I253" i="1"/>
  <c r="I258" i="1" s="1"/>
  <c r="L252" i="1"/>
  <c r="L268" i="1" s="1"/>
  <c r="K252" i="1"/>
  <c r="K257" i="1" s="1"/>
  <c r="J252" i="1"/>
  <c r="J257" i="1" s="1"/>
  <c r="I252" i="1"/>
  <c r="I257" i="1" s="1"/>
  <c r="V245" i="1"/>
  <c r="U245" i="1"/>
  <c r="T245" i="1"/>
  <c r="S245" i="1"/>
  <c r="Q245" i="1"/>
  <c r="P245" i="1"/>
  <c r="O245" i="1"/>
  <c r="N245" i="1"/>
  <c r="L245" i="1"/>
  <c r="K245" i="1"/>
  <c r="J245" i="1"/>
  <c r="V239" i="1"/>
  <c r="U239" i="1"/>
  <c r="T239" i="1"/>
  <c r="S239" i="1"/>
  <c r="Q239" i="1"/>
  <c r="P239" i="1"/>
  <c r="O239" i="1"/>
  <c r="N239" i="1"/>
  <c r="L239" i="1"/>
  <c r="K239" i="1"/>
  <c r="K238" i="1" s="1"/>
  <c r="K237" i="1" s="1"/>
  <c r="K236" i="1" s="1"/>
  <c r="K235" i="1" s="1"/>
  <c r="J239" i="1"/>
  <c r="J238" i="1" s="1"/>
  <c r="J237" i="1" s="1"/>
  <c r="J236" i="1" s="1"/>
  <c r="J235" i="1" s="1"/>
  <c r="I239" i="1"/>
  <c r="V238" i="1"/>
  <c r="V237" i="1" s="1"/>
  <c r="V236" i="1" s="1"/>
  <c r="V235" i="1" s="1"/>
  <c r="U238" i="1"/>
  <c r="U237" i="1" s="1"/>
  <c r="U236" i="1" s="1"/>
  <c r="U235" i="1" s="1"/>
  <c r="T238" i="1"/>
  <c r="T237" i="1" s="1"/>
  <c r="T236" i="1" s="1"/>
  <c r="T235" i="1" s="1"/>
  <c r="S238" i="1"/>
  <c r="S237" i="1" s="1"/>
  <c r="S236" i="1" s="1"/>
  <c r="S235" i="1" s="1"/>
  <c r="Q238" i="1"/>
  <c r="Q237" i="1" s="1"/>
  <c r="Q236" i="1" s="1"/>
  <c r="Q235" i="1" s="1"/>
  <c r="P238" i="1"/>
  <c r="P237" i="1" s="1"/>
  <c r="P236" i="1" s="1"/>
  <c r="P235" i="1" s="1"/>
  <c r="O238" i="1"/>
  <c r="O237" i="1" s="1"/>
  <c r="O236" i="1" s="1"/>
  <c r="O235" i="1" s="1"/>
  <c r="N238" i="1"/>
  <c r="N237" i="1" s="1"/>
  <c r="N236" i="1" s="1"/>
  <c r="N235" i="1" s="1"/>
  <c r="I233" i="1"/>
  <c r="U233" i="1" s="1"/>
  <c r="U234" i="1" s="1"/>
  <c r="W232" i="1"/>
  <c r="R232" i="1"/>
  <c r="M232" i="1"/>
  <c r="R231" i="1"/>
  <c r="S231" i="1" s="1"/>
  <c r="N231" i="1"/>
  <c r="O231" i="1" s="1"/>
  <c r="P231" i="1" s="1"/>
  <c r="Q231" i="1" s="1"/>
  <c r="M231" i="1"/>
  <c r="J231" i="1"/>
  <c r="K231" i="1" s="1"/>
  <c r="L231" i="1" s="1"/>
  <c r="V230" i="1"/>
  <c r="T230" i="1"/>
  <c r="P230" i="1"/>
  <c r="N230" i="1"/>
  <c r="R230" i="1" s="1"/>
  <c r="L230" i="1"/>
  <c r="J230" i="1"/>
  <c r="I230" i="1"/>
  <c r="V229" i="1"/>
  <c r="U229" i="1"/>
  <c r="U230" i="1" s="1"/>
  <c r="T229" i="1"/>
  <c r="S229" i="1"/>
  <c r="S230" i="1" s="1"/>
  <c r="W230" i="1" s="1"/>
  <c r="Q229" i="1"/>
  <c r="Q230" i="1" s="1"/>
  <c r="P229" i="1"/>
  <c r="O229" i="1"/>
  <c r="O230" i="1" s="1"/>
  <c r="N229" i="1"/>
  <c r="R229" i="1" s="1"/>
  <c r="L229" i="1"/>
  <c r="K229" i="1"/>
  <c r="J229" i="1"/>
  <c r="W228" i="1"/>
  <c r="R228" i="1"/>
  <c r="M228" i="1"/>
  <c r="O227" i="1"/>
  <c r="P227" i="1" s="1"/>
  <c r="Q227" i="1" s="1"/>
  <c r="M227" i="1"/>
  <c r="N227" i="1" s="1"/>
  <c r="R227" i="1" s="1"/>
  <c r="S227" i="1" s="1"/>
  <c r="K227" i="1"/>
  <c r="L227" i="1" s="1"/>
  <c r="J227" i="1"/>
  <c r="I225" i="1"/>
  <c r="S225" i="1" s="1"/>
  <c r="W224" i="1"/>
  <c r="R224" i="1"/>
  <c r="M224" i="1"/>
  <c r="O223" i="1"/>
  <c r="P223" i="1" s="1"/>
  <c r="Q223" i="1" s="1"/>
  <c r="M223" i="1"/>
  <c r="N223" i="1" s="1"/>
  <c r="R223" i="1" s="1"/>
  <c r="S223" i="1" s="1"/>
  <c r="K223" i="1"/>
  <c r="L223" i="1" s="1"/>
  <c r="J223" i="1"/>
  <c r="I221" i="1"/>
  <c r="T221" i="1" s="1"/>
  <c r="T222" i="1" s="1"/>
  <c r="W220" i="1"/>
  <c r="R220" i="1"/>
  <c r="M220" i="1"/>
  <c r="M219" i="1"/>
  <c r="N219" i="1" s="1"/>
  <c r="L219" i="1"/>
  <c r="K219" i="1"/>
  <c r="J219" i="1"/>
  <c r="I217" i="1"/>
  <c r="W216" i="1"/>
  <c r="R216" i="1"/>
  <c r="M216" i="1"/>
  <c r="M215" i="1"/>
  <c r="N215" i="1" s="1"/>
  <c r="L215" i="1"/>
  <c r="K215" i="1"/>
  <c r="J215" i="1"/>
  <c r="I213" i="1"/>
  <c r="V213" i="1" s="1"/>
  <c r="V214" i="1" s="1"/>
  <c r="W212" i="1"/>
  <c r="R212" i="1"/>
  <c r="M212" i="1"/>
  <c r="M211" i="1"/>
  <c r="N211" i="1" s="1"/>
  <c r="L211" i="1"/>
  <c r="K211" i="1"/>
  <c r="J211" i="1"/>
  <c r="I209" i="1"/>
  <c r="W208" i="1"/>
  <c r="R208" i="1"/>
  <c r="M208" i="1"/>
  <c r="M207" i="1"/>
  <c r="N207" i="1" s="1"/>
  <c r="L207" i="1"/>
  <c r="K207" i="1"/>
  <c r="J207" i="1"/>
  <c r="I205" i="1"/>
  <c r="W204" i="1"/>
  <c r="R204" i="1"/>
  <c r="M204" i="1"/>
  <c r="M203" i="1"/>
  <c r="N203" i="1" s="1"/>
  <c r="L203" i="1"/>
  <c r="K203" i="1"/>
  <c r="J203" i="1"/>
  <c r="I201" i="1"/>
  <c r="W200" i="1"/>
  <c r="R200" i="1"/>
  <c r="M200" i="1"/>
  <c r="M199" i="1"/>
  <c r="N199" i="1" s="1"/>
  <c r="L199" i="1"/>
  <c r="K199" i="1"/>
  <c r="J199" i="1"/>
  <c r="I197" i="1"/>
  <c r="Q197" i="1" s="1"/>
  <c r="Q198" i="1" s="1"/>
  <c r="W196" i="1"/>
  <c r="R196" i="1"/>
  <c r="M196" i="1"/>
  <c r="M195" i="1"/>
  <c r="N195" i="1" s="1"/>
  <c r="L195" i="1"/>
  <c r="K195" i="1"/>
  <c r="J195" i="1"/>
  <c r="I193" i="1"/>
  <c r="P192" i="1"/>
  <c r="P193" i="1" s="1"/>
  <c r="I192" i="1"/>
  <c r="Q192" i="1" s="1"/>
  <c r="Q193" i="1" s="1"/>
  <c r="W191" i="1"/>
  <c r="R191" i="1"/>
  <c r="M191" i="1"/>
  <c r="M190" i="1"/>
  <c r="K190" i="1"/>
  <c r="L190" i="1" s="1"/>
  <c r="J190" i="1"/>
  <c r="I188" i="1"/>
  <c r="W187" i="1"/>
  <c r="R187" i="1"/>
  <c r="M187" i="1"/>
  <c r="M186" i="1"/>
  <c r="L186" i="1"/>
  <c r="K186" i="1"/>
  <c r="J186" i="1"/>
  <c r="S185" i="1"/>
  <c r="O185" i="1"/>
  <c r="K185" i="1"/>
  <c r="I185" i="1"/>
  <c r="V184" i="1"/>
  <c r="V185" i="1" s="1"/>
  <c r="W185" i="1" s="1"/>
  <c r="U184" i="1"/>
  <c r="U185" i="1" s="1"/>
  <c r="T184" i="1"/>
  <c r="T185" i="1" s="1"/>
  <c r="S184" i="1"/>
  <c r="Q184" i="1"/>
  <c r="Q185" i="1" s="1"/>
  <c r="P184" i="1"/>
  <c r="P185" i="1" s="1"/>
  <c r="O184" i="1"/>
  <c r="N184" i="1"/>
  <c r="N185" i="1" s="1"/>
  <c r="R185" i="1" s="1"/>
  <c r="L184" i="1"/>
  <c r="L185" i="1" s="1"/>
  <c r="K184" i="1"/>
  <c r="J184" i="1"/>
  <c r="W183" i="1"/>
  <c r="R183" i="1"/>
  <c r="M183" i="1"/>
  <c r="T182" i="1"/>
  <c r="U182" i="1" s="1"/>
  <c r="V182" i="1" s="1"/>
  <c r="S182" i="1"/>
  <c r="R182" i="1"/>
  <c r="W182" i="1" s="1"/>
  <c r="N182" i="1"/>
  <c r="O182" i="1" s="1"/>
  <c r="P182" i="1" s="1"/>
  <c r="Q182" i="1" s="1"/>
  <c r="M182" i="1"/>
  <c r="J182" i="1"/>
  <c r="K182" i="1" s="1"/>
  <c r="L182" i="1" s="1"/>
  <c r="I180" i="1"/>
  <c r="W179" i="1"/>
  <c r="R179" i="1"/>
  <c r="M179" i="1"/>
  <c r="R178" i="1"/>
  <c r="S178" i="1" s="1"/>
  <c r="T178" i="1" s="1"/>
  <c r="U178" i="1" s="1"/>
  <c r="V178" i="1" s="1"/>
  <c r="P178" i="1"/>
  <c r="Q178" i="1" s="1"/>
  <c r="O178" i="1"/>
  <c r="N178" i="1"/>
  <c r="M178" i="1"/>
  <c r="L178" i="1"/>
  <c r="K178" i="1"/>
  <c r="J178" i="1"/>
  <c r="S176" i="1"/>
  <c r="N176" i="1"/>
  <c r="I176" i="1"/>
  <c r="W175" i="1"/>
  <c r="R175" i="1"/>
  <c r="M175" i="1"/>
  <c r="W174" i="1"/>
  <c r="T174" i="1"/>
  <c r="U174" i="1" s="1"/>
  <c r="V174" i="1" s="1"/>
  <c r="S174" i="1"/>
  <c r="R174" i="1"/>
  <c r="P174" i="1"/>
  <c r="Q174" i="1" s="1"/>
  <c r="O174" i="1"/>
  <c r="N174" i="1"/>
  <c r="M174" i="1"/>
  <c r="L174" i="1"/>
  <c r="K174" i="1"/>
  <c r="J174" i="1"/>
  <c r="S171" i="1"/>
  <c r="N171" i="1"/>
  <c r="I171" i="1"/>
  <c r="W170" i="1"/>
  <c r="R170" i="1"/>
  <c r="M170" i="1"/>
  <c r="W169" i="1"/>
  <c r="S169" i="1"/>
  <c r="T169" i="1" s="1"/>
  <c r="U169" i="1" s="1"/>
  <c r="V169" i="1" s="1"/>
  <c r="R169" i="1"/>
  <c r="P169" i="1"/>
  <c r="Q169" i="1" s="1"/>
  <c r="O169" i="1"/>
  <c r="N169" i="1"/>
  <c r="M169" i="1"/>
  <c r="L169" i="1"/>
  <c r="K169" i="1"/>
  <c r="J169" i="1"/>
  <c r="I167" i="1"/>
  <c r="W166" i="1"/>
  <c r="R166" i="1"/>
  <c r="M166" i="1"/>
  <c r="W165" i="1"/>
  <c r="T165" i="1"/>
  <c r="U165" i="1" s="1"/>
  <c r="V165" i="1" s="1"/>
  <c r="S165" i="1"/>
  <c r="R165" i="1"/>
  <c r="O165" i="1"/>
  <c r="P165" i="1" s="1"/>
  <c r="Q165" i="1" s="1"/>
  <c r="N165" i="1"/>
  <c r="M165" i="1"/>
  <c r="K165" i="1"/>
  <c r="L165" i="1" s="1"/>
  <c r="J165" i="1"/>
  <c r="I163" i="1"/>
  <c r="I164" i="1" s="1"/>
  <c r="W162" i="1"/>
  <c r="R162" i="1"/>
  <c r="M162" i="1"/>
  <c r="R161" i="1"/>
  <c r="N161" i="1"/>
  <c r="O161" i="1" s="1"/>
  <c r="P161" i="1" s="1"/>
  <c r="Q161" i="1" s="1"/>
  <c r="M161" i="1"/>
  <c r="J161" i="1"/>
  <c r="K161" i="1" s="1"/>
  <c r="L161" i="1" s="1"/>
  <c r="I159" i="1"/>
  <c r="I160" i="1" s="1"/>
  <c r="W158" i="1"/>
  <c r="R158" i="1"/>
  <c r="M158" i="1"/>
  <c r="T157" i="1"/>
  <c r="U157" i="1" s="1"/>
  <c r="V157" i="1" s="1"/>
  <c r="S157" i="1"/>
  <c r="R157" i="1"/>
  <c r="W157" i="1" s="1"/>
  <c r="O157" i="1"/>
  <c r="P157" i="1" s="1"/>
  <c r="Q157" i="1" s="1"/>
  <c r="N157" i="1"/>
  <c r="M157" i="1"/>
  <c r="K157" i="1"/>
  <c r="L157" i="1" s="1"/>
  <c r="J157" i="1"/>
  <c r="I155" i="1"/>
  <c r="W154" i="1"/>
  <c r="R154" i="1"/>
  <c r="M154" i="1"/>
  <c r="W153" i="1"/>
  <c r="R153" i="1"/>
  <c r="S153" i="1" s="1"/>
  <c r="T153" i="1" s="1"/>
  <c r="U153" i="1" s="1"/>
  <c r="V153" i="1" s="1"/>
  <c r="N153" i="1"/>
  <c r="O153" i="1" s="1"/>
  <c r="P153" i="1" s="1"/>
  <c r="Q153" i="1" s="1"/>
  <c r="M153" i="1"/>
  <c r="J153" i="1"/>
  <c r="K153" i="1" s="1"/>
  <c r="L153" i="1" s="1"/>
  <c r="I151" i="1"/>
  <c r="W150" i="1"/>
  <c r="R150" i="1"/>
  <c r="M150" i="1"/>
  <c r="T149" i="1"/>
  <c r="U149" i="1" s="1"/>
  <c r="V149" i="1" s="1"/>
  <c r="S149" i="1"/>
  <c r="R149" i="1"/>
  <c r="W149" i="1" s="1"/>
  <c r="O149" i="1"/>
  <c r="P149" i="1" s="1"/>
  <c r="Q149" i="1" s="1"/>
  <c r="N149" i="1"/>
  <c r="M149" i="1"/>
  <c r="K149" i="1"/>
  <c r="L149" i="1" s="1"/>
  <c r="J149" i="1"/>
  <c r="I147" i="1"/>
  <c r="I148" i="1" s="1"/>
  <c r="W146" i="1"/>
  <c r="R146" i="1"/>
  <c r="M146" i="1"/>
  <c r="R145" i="1"/>
  <c r="N145" i="1"/>
  <c r="O145" i="1" s="1"/>
  <c r="P145" i="1" s="1"/>
  <c r="Q145" i="1" s="1"/>
  <c r="M145" i="1"/>
  <c r="J145" i="1"/>
  <c r="K145" i="1" s="1"/>
  <c r="L145" i="1" s="1"/>
  <c r="I142" i="1"/>
  <c r="Q142" i="1" s="1"/>
  <c r="Q143" i="1" s="1"/>
  <c r="W141" i="1"/>
  <c r="R141" i="1"/>
  <c r="M141" i="1"/>
  <c r="T140" i="1"/>
  <c r="U140" i="1" s="1"/>
  <c r="V140" i="1" s="1"/>
  <c r="S140" i="1"/>
  <c r="R140" i="1"/>
  <c r="W140" i="1" s="1"/>
  <c r="O140" i="1"/>
  <c r="P140" i="1" s="1"/>
  <c r="Q140" i="1" s="1"/>
  <c r="N140" i="1"/>
  <c r="M140" i="1"/>
  <c r="K140" i="1"/>
  <c r="L140" i="1" s="1"/>
  <c r="J140" i="1"/>
  <c r="I138" i="1"/>
  <c r="N138" i="1" s="1"/>
  <c r="N139" i="1" s="1"/>
  <c r="W137" i="1"/>
  <c r="R137" i="1"/>
  <c r="M137" i="1"/>
  <c r="W136" i="1"/>
  <c r="R136" i="1"/>
  <c r="S136" i="1" s="1"/>
  <c r="T136" i="1" s="1"/>
  <c r="U136" i="1" s="1"/>
  <c r="V136" i="1" s="1"/>
  <c r="N136" i="1"/>
  <c r="O136" i="1" s="1"/>
  <c r="P136" i="1" s="1"/>
  <c r="Q136" i="1" s="1"/>
  <c r="M136" i="1"/>
  <c r="J136" i="1"/>
  <c r="K136" i="1" s="1"/>
  <c r="L136" i="1" s="1"/>
  <c r="I134" i="1"/>
  <c r="U134" i="1" s="1"/>
  <c r="U135" i="1" s="1"/>
  <c r="W133" i="1"/>
  <c r="R133" i="1"/>
  <c r="M133" i="1"/>
  <c r="R132" i="1"/>
  <c r="N132" i="1"/>
  <c r="O132" i="1" s="1"/>
  <c r="P132" i="1" s="1"/>
  <c r="Q132" i="1" s="1"/>
  <c r="M132" i="1"/>
  <c r="K132" i="1"/>
  <c r="L132" i="1" s="1"/>
  <c r="J132" i="1"/>
  <c r="U131" i="1"/>
  <c r="Q131" i="1"/>
  <c r="L131" i="1"/>
  <c r="I131" i="1"/>
  <c r="V130" i="1"/>
  <c r="V131" i="1" s="1"/>
  <c r="U130" i="1"/>
  <c r="T130" i="1"/>
  <c r="T131" i="1" s="1"/>
  <c r="S130" i="1"/>
  <c r="S131" i="1" s="1"/>
  <c r="Q130" i="1"/>
  <c r="P130" i="1"/>
  <c r="P131" i="1" s="1"/>
  <c r="O130" i="1"/>
  <c r="O131" i="1" s="1"/>
  <c r="N130" i="1"/>
  <c r="L130" i="1"/>
  <c r="K130" i="1"/>
  <c r="K131" i="1" s="1"/>
  <c r="J130" i="1"/>
  <c r="J131" i="1" s="1"/>
  <c r="W129" i="1"/>
  <c r="R129" i="1"/>
  <c r="M129" i="1"/>
  <c r="R128" i="1"/>
  <c r="N128" i="1"/>
  <c r="O128" i="1" s="1"/>
  <c r="P128" i="1" s="1"/>
  <c r="Q128" i="1" s="1"/>
  <c r="M128" i="1"/>
  <c r="J128" i="1"/>
  <c r="K128" i="1" s="1"/>
  <c r="L128" i="1" s="1"/>
  <c r="I126" i="1"/>
  <c r="O126" i="1" s="1"/>
  <c r="O127" i="1" s="1"/>
  <c r="W125" i="1"/>
  <c r="R125" i="1"/>
  <c r="M125" i="1"/>
  <c r="M124" i="1"/>
  <c r="N124" i="1" s="1"/>
  <c r="O124" i="1" s="1"/>
  <c r="P124" i="1" s="1"/>
  <c r="Q124" i="1" s="1"/>
  <c r="J124" i="1"/>
  <c r="K124" i="1" s="1"/>
  <c r="L124" i="1" s="1"/>
  <c r="I122" i="1"/>
  <c r="U122" i="1" s="1"/>
  <c r="U123" i="1" s="1"/>
  <c r="W121" i="1"/>
  <c r="Q121" i="1"/>
  <c r="P121" i="1"/>
  <c r="O121" i="1"/>
  <c r="N121" i="1"/>
  <c r="L121" i="1"/>
  <c r="K121" i="1"/>
  <c r="J121" i="1"/>
  <c r="I121" i="1"/>
  <c r="M120" i="1"/>
  <c r="L120" i="1"/>
  <c r="J120" i="1"/>
  <c r="K120" i="1" s="1"/>
  <c r="V119" i="1"/>
  <c r="T119" i="1"/>
  <c r="S119" i="1"/>
  <c r="W119" i="1" s="1"/>
  <c r="P119" i="1"/>
  <c r="O119" i="1"/>
  <c r="L119" i="1"/>
  <c r="K119" i="1"/>
  <c r="J119" i="1"/>
  <c r="V118" i="1"/>
  <c r="U118" i="1"/>
  <c r="U119" i="1" s="1"/>
  <c r="T118" i="1"/>
  <c r="S118" i="1"/>
  <c r="W118" i="1" s="1"/>
  <c r="Q118" i="1"/>
  <c r="Q119" i="1" s="1"/>
  <c r="P118" i="1"/>
  <c r="O118" i="1"/>
  <c r="N118" i="1"/>
  <c r="N119" i="1" s="1"/>
  <c r="L118" i="1"/>
  <c r="K118" i="1"/>
  <c r="J118" i="1"/>
  <c r="I118" i="1"/>
  <c r="I119" i="1" s="1"/>
  <c r="W117" i="1"/>
  <c r="R117" i="1"/>
  <c r="M117" i="1"/>
  <c r="M116" i="1"/>
  <c r="L116" i="1"/>
  <c r="J116" i="1"/>
  <c r="K116" i="1" s="1"/>
  <c r="S114" i="1"/>
  <c r="T114" i="1" s="1"/>
  <c r="T115" i="1" s="1"/>
  <c r="I114" i="1"/>
  <c r="J114" i="1" s="1"/>
  <c r="J115" i="1" s="1"/>
  <c r="W113" i="1"/>
  <c r="R113" i="1"/>
  <c r="M113" i="1"/>
  <c r="M112" i="1"/>
  <c r="L112" i="1"/>
  <c r="J112" i="1"/>
  <c r="K112" i="1" s="1"/>
  <c r="T111" i="1"/>
  <c r="S111" i="1"/>
  <c r="O111" i="1"/>
  <c r="N111" i="1"/>
  <c r="V110" i="1"/>
  <c r="V111" i="1" s="1"/>
  <c r="U110" i="1"/>
  <c r="T110" i="1"/>
  <c r="Q110" i="1"/>
  <c r="Q111" i="1" s="1"/>
  <c r="P110" i="1"/>
  <c r="O110" i="1"/>
  <c r="I110" i="1"/>
  <c r="W109" i="1"/>
  <c r="R109" i="1"/>
  <c r="M109" i="1"/>
  <c r="W108" i="1"/>
  <c r="V108" i="1"/>
  <c r="S108" i="1"/>
  <c r="T108" i="1" s="1"/>
  <c r="U108" i="1" s="1"/>
  <c r="R108" i="1"/>
  <c r="N108" i="1"/>
  <c r="O108" i="1" s="1"/>
  <c r="P108" i="1" s="1"/>
  <c r="Q108" i="1" s="1"/>
  <c r="M108" i="1"/>
  <c r="J108" i="1"/>
  <c r="K108" i="1" s="1"/>
  <c r="L108" i="1" s="1"/>
  <c r="I105" i="1"/>
  <c r="V105" i="1" s="1"/>
  <c r="V106" i="1" s="1"/>
  <c r="W104" i="1"/>
  <c r="R104" i="1"/>
  <c r="M104" i="1"/>
  <c r="T103" i="1"/>
  <c r="U103" i="1" s="1"/>
  <c r="V103" i="1" s="1"/>
  <c r="S103" i="1"/>
  <c r="R103" i="1"/>
  <c r="W103" i="1" s="1"/>
  <c r="O103" i="1"/>
  <c r="P103" i="1" s="1"/>
  <c r="Q103" i="1" s="1"/>
  <c r="N103" i="1"/>
  <c r="M103" i="1"/>
  <c r="K103" i="1"/>
  <c r="L103" i="1" s="1"/>
  <c r="J103" i="1"/>
  <c r="S101" i="1"/>
  <c r="N101" i="1"/>
  <c r="N102" i="1" s="1"/>
  <c r="I101" i="1"/>
  <c r="I102" i="1" s="1"/>
  <c r="W100" i="1"/>
  <c r="R100" i="1"/>
  <c r="M100" i="1"/>
  <c r="S99" i="1"/>
  <c r="T99" i="1" s="1"/>
  <c r="U99" i="1" s="1"/>
  <c r="V99" i="1" s="1"/>
  <c r="R99" i="1"/>
  <c r="W99" i="1" s="1"/>
  <c r="N99" i="1"/>
  <c r="O99" i="1" s="1"/>
  <c r="P99" i="1" s="1"/>
  <c r="Q99" i="1" s="1"/>
  <c r="M99" i="1"/>
  <c r="J99" i="1"/>
  <c r="K99" i="1" s="1"/>
  <c r="L99" i="1" s="1"/>
  <c r="N97" i="1"/>
  <c r="Q97" i="1" s="1"/>
  <c r="Q98" i="1" s="1"/>
  <c r="I97" i="1"/>
  <c r="J97" i="1" s="1"/>
  <c r="J98" i="1" s="1"/>
  <c r="W96" i="1"/>
  <c r="R96" i="1"/>
  <c r="M96" i="1"/>
  <c r="R95" i="1"/>
  <c r="S95" i="1" s="1"/>
  <c r="T95" i="1" s="1"/>
  <c r="U95" i="1" s="1"/>
  <c r="V95" i="1" s="1"/>
  <c r="N95" i="1"/>
  <c r="O95" i="1" s="1"/>
  <c r="P95" i="1" s="1"/>
  <c r="Q95" i="1" s="1"/>
  <c r="M95" i="1"/>
  <c r="J95" i="1"/>
  <c r="K95" i="1" s="1"/>
  <c r="L95" i="1" s="1"/>
  <c r="N93" i="1"/>
  <c r="I93" i="1"/>
  <c r="J93" i="1" s="1"/>
  <c r="J94" i="1" s="1"/>
  <c r="W92" i="1"/>
  <c r="R92" i="1"/>
  <c r="M92" i="1"/>
  <c r="V91" i="1"/>
  <c r="R91" i="1"/>
  <c r="S91" i="1" s="1"/>
  <c r="T91" i="1" s="1"/>
  <c r="U91" i="1" s="1"/>
  <c r="P91" i="1"/>
  <c r="Q91" i="1" s="1"/>
  <c r="O91" i="1"/>
  <c r="N91" i="1"/>
  <c r="M91" i="1"/>
  <c r="L91" i="1"/>
  <c r="K91" i="1"/>
  <c r="J91" i="1"/>
  <c r="I89" i="1"/>
  <c r="T89" i="1" s="1"/>
  <c r="W88" i="1"/>
  <c r="O88" i="1"/>
  <c r="J88" i="1"/>
  <c r="M88" i="1" s="1"/>
  <c r="O87" i="1"/>
  <c r="P87" i="1" s="1"/>
  <c r="Q87" i="1" s="1"/>
  <c r="N87" i="1"/>
  <c r="M87" i="1"/>
  <c r="R87" i="1" s="1"/>
  <c r="J87" i="1"/>
  <c r="K87" i="1" s="1"/>
  <c r="L87" i="1" s="1"/>
  <c r="S81" i="1"/>
  <c r="N81" i="1"/>
  <c r="I81" i="1"/>
  <c r="L81" i="1" s="1"/>
  <c r="L82" i="1" s="1"/>
  <c r="W80" i="1"/>
  <c r="R80" i="1"/>
  <c r="M80" i="1"/>
  <c r="Q79" i="1"/>
  <c r="M79" i="1"/>
  <c r="N79" i="1" s="1"/>
  <c r="O79" i="1" s="1"/>
  <c r="P79" i="1" s="1"/>
  <c r="K79" i="1"/>
  <c r="L79" i="1" s="1"/>
  <c r="J79" i="1"/>
  <c r="I77" i="1"/>
  <c r="S77" i="1" s="1"/>
  <c r="W76" i="1"/>
  <c r="R76" i="1"/>
  <c r="M76" i="1"/>
  <c r="M75" i="1"/>
  <c r="N75" i="1" s="1"/>
  <c r="O75" i="1" s="1"/>
  <c r="P75" i="1" s="1"/>
  <c r="Q75" i="1" s="1"/>
  <c r="K75" i="1"/>
  <c r="L75" i="1" s="1"/>
  <c r="J75" i="1"/>
  <c r="N69" i="1"/>
  <c r="Q69" i="1" s="1"/>
  <c r="Q71" i="1" s="1"/>
  <c r="I69" i="1"/>
  <c r="U69" i="1" s="1"/>
  <c r="U71" i="1" s="1"/>
  <c r="W68" i="1"/>
  <c r="R68" i="1"/>
  <c r="M68" i="1"/>
  <c r="R67" i="1"/>
  <c r="S67" i="1" s="1"/>
  <c r="P67" i="1"/>
  <c r="Q67" i="1" s="1"/>
  <c r="O67" i="1"/>
  <c r="N67" i="1"/>
  <c r="M67" i="1"/>
  <c r="L67" i="1"/>
  <c r="K67" i="1"/>
  <c r="J67" i="1"/>
  <c r="I65" i="1"/>
  <c r="T65" i="1" s="1"/>
  <c r="T66" i="1" s="1"/>
  <c r="W64" i="1"/>
  <c r="R64" i="1"/>
  <c r="M64" i="1"/>
  <c r="S63" i="1"/>
  <c r="T63" i="1" s="1"/>
  <c r="U63" i="1" s="1"/>
  <c r="V63" i="1" s="1"/>
  <c r="R63" i="1"/>
  <c r="W63" i="1" s="1"/>
  <c r="N63" i="1"/>
  <c r="O63" i="1" s="1"/>
  <c r="P63" i="1" s="1"/>
  <c r="Q63" i="1" s="1"/>
  <c r="M63" i="1"/>
  <c r="J63" i="1"/>
  <c r="K63" i="1" s="1"/>
  <c r="L63" i="1" s="1"/>
  <c r="I61" i="1"/>
  <c r="I62" i="1" s="1"/>
  <c r="W60" i="1"/>
  <c r="R60" i="1"/>
  <c r="M60" i="1"/>
  <c r="W59" i="1"/>
  <c r="S59" i="1"/>
  <c r="T59" i="1" s="1"/>
  <c r="U59" i="1" s="1"/>
  <c r="V59" i="1" s="1"/>
  <c r="R59" i="1"/>
  <c r="O59" i="1"/>
  <c r="P59" i="1" s="1"/>
  <c r="Q59" i="1" s="1"/>
  <c r="N59" i="1"/>
  <c r="M59" i="1"/>
  <c r="K59" i="1"/>
  <c r="L59" i="1" s="1"/>
  <c r="J59" i="1"/>
  <c r="I57" i="1"/>
  <c r="W56" i="1"/>
  <c r="R56" i="1"/>
  <c r="M56" i="1"/>
  <c r="W55" i="1"/>
  <c r="S55" i="1"/>
  <c r="T55" i="1" s="1"/>
  <c r="U55" i="1" s="1"/>
  <c r="V55" i="1" s="1"/>
  <c r="R55" i="1"/>
  <c r="O55" i="1"/>
  <c r="P55" i="1" s="1"/>
  <c r="Q55" i="1" s="1"/>
  <c r="N55" i="1"/>
  <c r="M55" i="1"/>
  <c r="K55" i="1"/>
  <c r="L55" i="1" s="1"/>
  <c r="J55" i="1"/>
  <c r="I51" i="1"/>
  <c r="L51" i="1" s="1"/>
  <c r="L52" i="1" s="1"/>
  <c r="W50" i="1"/>
  <c r="R50" i="1"/>
  <c r="M50" i="1"/>
  <c r="W49" i="1"/>
  <c r="S49" i="1"/>
  <c r="T49" i="1" s="1"/>
  <c r="U49" i="1" s="1"/>
  <c r="V49" i="1" s="1"/>
  <c r="R49" i="1"/>
  <c r="O49" i="1"/>
  <c r="P49" i="1" s="1"/>
  <c r="Q49" i="1" s="1"/>
  <c r="N49" i="1"/>
  <c r="M49" i="1"/>
  <c r="K49" i="1"/>
  <c r="L49" i="1" s="1"/>
  <c r="J49" i="1"/>
  <c r="S46" i="1"/>
  <c r="N46" i="1"/>
  <c r="N48" i="1" s="1"/>
  <c r="I46" i="1"/>
  <c r="I48" i="1" s="1"/>
  <c r="W45" i="1"/>
  <c r="R45" i="1"/>
  <c r="M45" i="1"/>
  <c r="W44" i="1"/>
  <c r="S44" i="1"/>
  <c r="T44" i="1" s="1"/>
  <c r="U44" i="1" s="1"/>
  <c r="V44" i="1" s="1"/>
  <c r="R44" i="1"/>
  <c r="O44" i="1"/>
  <c r="P44" i="1" s="1"/>
  <c r="Q44" i="1" s="1"/>
  <c r="N44" i="1"/>
  <c r="M44" i="1"/>
  <c r="K44" i="1"/>
  <c r="L44" i="1" s="1"/>
  <c r="J44" i="1"/>
  <c r="I42" i="1"/>
  <c r="W41" i="1"/>
  <c r="R41" i="1"/>
  <c r="M41" i="1"/>
  <c r="W40" i="1"/>
  <c r="S40" i="1"/>
  <c r="T40" i="1" s="1"/>
  <c r="U40" i="1" s="1"/>
  <c r="V40" i="1" s="1"/>
  <c r="R40" i="1"/>
  <c r="P40" i="1"/>
  <c r="Q40" i="1" s="1"/>
  <c r="O40" i="1"/>
  <c r="N40" i="1"/>
  <c r="M40" i="1"/>
  <c r="L40" i="1"/>
  <c r="K40" i="1"/>
  <c r="J40" i="1"/>
  <c r="I38" i="1"/>
  <c r="U38" i="1" s="1"/>
  <c r="U39" i="1" s="1"/>
  <c r="W37" i="1"/>
  <c r="R37" i="1"/>
  <c r="M37" i="1"/>
  <c r="W36" i="1"/>
  <c r="S36" i="1"/>
  <c r="T36" i="1" s="1"/>
  <c r="U36" i="1" s="1"/>
  <c r="V36" i="1" s="1"/>
  <c r="R36" i="1"/>
  <c r="O36" i="1"/>
  <c r="P36" i="1" s="1"/>
  <c r="Q36" i="1" s="1"/>
  <c r="N36" i="1"/>
  <c r="M36" i="1"/>
  <c r="K36" i="1"/>
  <c r="L36" i="1" s="1"/>
  <c r="J36" i="1"/>
  <c r="I34" i="1"/>
  <c r="L34" i="1" s="1"/>
  <c r="L35" i="1" s="1"/>
  <c r="W33" i="1"/>
  <c r="R33" i="1"/>
  <c r="M33" i="1"/>
  <c r="W32" i="1"/>
  <c r="S32" i="1"/>
  <c r="T32" i="1" s="1"/>
  <c r="U32" i="1" s="1"/>
  <c r="V32" i="1" s="1"/>
  <c r="R32" i="1"/>
  <c r="P32" i="1"/>
  <c r="Q32" i="1" s="1"/>
  <c r="O32" i="1"/>
  <c r="N32" i="1"/>
  <c r="M32" i="1"/>
  <c r="L32" i="1"/>
  <c r="K32" i="1"/>
  <c r="J32" i="1"/>
  <c r="I30" i="1"/>
  <c r="U30" i="1" s="1"/>
  <c r="U31" i="1" s="1"/>
  <c r="W29" i="1"/>
  <c r="R29" i="1"/>
  <c r="M29" i="1"/>
  <c r="W28" i="1"/>
  <c r="S28" i="1"/>
  <c r="T28" i="1" s="1"/>
  <c r="U28" i="1" s="1"/>
  <c r="V28" i="1" s="1"/>
  <c r="R28" i="1"/>
  <c r="O28" i="1"/>
  <c r="P28" i="1" s="1"/>
  <c r="Q28" i="1" s="1"/>
  <c r="N28" i="1"/>
  <c r="M28" i="1"/>
  <c r="K28" i="1"/>
  <c r="L28" i="1" s="1"/>
  <c r="J28" i="1"/>
  <c r="N26" i="1"/>
  <c r="V26" i="1" s="1"/>
  <c r="V27" i="1" s="1"/>
  <c r="I26" i="1"/>
  <c r="I27" i="1" s="1"/>
  <c r="W25" i="1"/>
  <c r="R25" i="1"/>
  <c r="M25" i="1"/>
  <c r="W24" i="1"/>
  <c r="T24" i="1"/>
  <c r="U24" i="1" s="1"/>
  <c r="V24" i="1" s="1"/>
  <c r="S24" i="1"/>
  <c r="R24" i="1"/>
  <c r="O24" i="1"/>
  <c r="P24" i="1" s="1"/>
  <c r="Q24" i="1" s="1"/>
  <c r="N24" i="1"/>
  <c r="M24" i="1"/>
  <c r="K24" i="1"/>
  <c r="L24" i="1" s="1"/>
  <c r="J24" i="1"/>
  <c r="I22" i="1"/>
  <c r="W21" i="1"/>
  <c r="R21" i="1"/>
  <c r="M21" i="1"/>
  <c r="M20" i="1"/>
  <c r="R20" i="1" s="1"/>
  <c r="J20" i="1"/>
  <c r="K20" i="1" s="1"/>
  <c r="L20" i="1" s="1"/>
  <c r="I18" i="1"/>
  <c r="W17" i="1"/>
  <c r="R17" i="1"/>
  <c r="M17" i="1"/>
  <c r="W16" i="1"/>
  <c r="T16" i="1"/>
  <c r="U16" i="1" s="1"/>
  <c r="V16" i="1" s="1"/>
  <c r="S16" i="1"/>
  <c r="R16" i="1"/>
  <c r="O16" i="1"/>
  <c r="P16" i="1" s="1"/>
  <c r="Q16" i="1" s="1"/>
  <c r="N16" i="1"/>
  <c r="M16" i="1"/>
  <c r="K16" i="1"/>
  <c r="L16" i="1" s="1"/>
  <c r="J16" i="1"/>
  <c r="I14" i="1"/>
  <c r="W13" i="1"/>
  <c r="R13" i="1"/>
  <c r="M13" i="1"/>
  <c r="W12" i="1"/>
  <c r="S12" i="1"/>
  <c r="T12" i="1" s="1"/>
  <c r="U12" i="1" s="1"/>
  <c r="V12" i="1" s="1"/>
  <c r="R12" i="1"/>
  <c r="O12" i="1"/>
  <c r="P12" i="1" s="1"/>
  <c r="Q12" i="1" s="1"/>
  <c r="N12" i="1"/>
  <c r="M12" i="1"/>
  <c r="K12" i="1"/>
  <c r="L12" i="1" s="1"/>
  <c r="J12" i="1"/>
  <c r="M86" i="1" l="1"/>
  <c r="M74" i="1" s="1"/>
  <c r="J74" i="1"/>
  <c r="R86" i="1"/>
  <c r="R74" i="1" s="1"/>
  <c r="O74" i="1"/>
  <c r="W86" i="3"/>
  <c r="M86" i="3"/>
  <c r="S83" i="3"/>
  <c r="T83" i="3" s="1"/>
  <c r="U83" i="3" s="1"/>
  <c r="V83" i="3" s="1"/>
  <c r="W83" i="3"/>
  <c r="K34" i="3"/>
  <c r="K35" i="3" s="1"/>
  <c r="O14" i="3"/>
  <c r="O15" i="3" s="1"/>
  <c r="L34" i="3"/>
  <c r="L35" i="3" s="1"/>
  <c r="S83" i="1"/>
  <c r="T83" i="1" s="1"/>
  <c r="U83" i="1" s="1"/>
  <c r="V83" i="1" s="1"/>
  <c r="W83" i="1"/>
  <c r="X83" i="1"/>
  <c r="T90" i="1"/>
  <c r="Q101" i="1"/>
  <c r="Q102" i="1" s="1"/>
  <c r="Q26" i="1"/>
  <c r="Q27" i="1" s="1"/>
  <c r="N77" i="1"/>
  <c r="N78" i="1" s="1"/>
  <c r="O209" i="3"/>
  <c r="O210" i="3" s="1"/>
  <c r="W190" i="3"/>
  <c r="S190" i="3"/>
  <c r="T190" i="3" s="1"/>
  <c r="U190" i="3" s="1"/>
  <c r="V190" i="3" s="1"/>
  <c r="O219" i="3"/>
  <c r="P219" i="3" s="1"/>
  <c r="Q219" i="3" s="1"/>
  <c r="R219" i="3"/>
  <c r="S219" i="3" s="1"/>
  <c r="O215" i="3"/>
  <c r="P215" i="3" s="1"/>
  <c r="Q215" i="3" s="1"/>
  <c r="R215" i="3"/>
  <c r="S215" i="3" s="1"/>
  <c r="O211" i="3"/>
  <c r="P211" i="3" s="1"/>
  <c r="Q211" i="3" s="1"/>
  <c r="R211" i="3"/>
  <c r="S211" i="3" s="1"/>
  <c r="O207" i="3"/>
  <c r="P207" i="3" s="1"/>
  <c r="Q207" i="3" s="1"/>
  <c r="R207" i="3"/>
  <c r="S207" i="3" s="1"/>
  <c r="O203" i="3"/>
  <c r="P203" i="3" s="1"/>
  <c r="Q203" i="3" s="1"/>
  <c r="R203" i="3"/>
  <c r="S203" i="3" s="1"/>
  <c r="W203" i="3" s="1"/>
  <c r="R195" i="3"/>
  <c r="S195" i="3" s="1"/>
  <c r="O195" i="3"/>
  <c r="P195" i="3" s="1"/>
  <c r="Q195" i="3" s="1"/>
  <c r="S186" i="3"/>
  <c r="T186" i="3" s="1"/>
  <c r="U186" i="3" s="1"/>
  <c r="V186" i="3" s="1"/>
  <c r="S124" i="3"/>
  <c r="T124" i="3" s="1"/>
  <c r="U124" i="3" s="1"/>
  <c r="V124" i="3" s="1"/>
  <c r="P30" i="1"/>
  <c r="P31" i="1" s="1"/>
  <c r="N221" i="1"/>
  <c r="T114" i="3"/>
  <c r="T115" i="3" s="1"/>
  <c r="L180" i="3"/>
  <c r="L181" i="3" s="1"/>
  <c r="P34" i="1"/>
  <c r="P35" i="1" s="1"/>
  <c r="I31" i="1"/>
  <c r="I35" i="1"/>
  <c r="L192" i="1"/>
  <c r="L193" i="1" s="1"/>
  <c r="V114" i="3"/>
  <c r="V115" i="3" s="1"/>
  <c r="K209" i="3"/>
  <c r="K210" i="3" s="1"/>
  <c r="S112" i="3"/>
  <c r="T112" i="3" s="1"/>
  <c r="U112" i="3" s="1"/>
  <c r="V112" i="3" s="1"/>
  <c r="T225" i="1"/>
  <c r="T226" i="1" s="1"/>
  <c r="I31" i="3"/>
  <c r="J51" i="3"/>
  <c r="J52" i="3" s="1"/>
  <c r="O105" i="1"/>
  <c r="O106" i="1" s="1"/>
  <c r="U114" i="1"/>
  <c r="U115" i="1" s="1"/>
  <c r="J221" i="1"/>
  <c r="J222" i="1" s="1"/>
  <c r="K51" i="3"/>
  <c r="K52" i="3" s="1"/>
  <c r="L188" i="3"/>
  <c r="L189" i="3" s="1"/>
  <c r="P101" i="1"/>
  <c r="P102" i="1" s="1"/>
  <c r="I106" i="1"/>
  <c r="V114" i="1"/>
  <c r="V115" i="1" s="1"/>
  <c r="L221" i="1"/>
  <c r="L222" i="1" s="1"/>
  <c r="I52" i="3"/>
  <c r="I94" i="3"/>
  <c r="P188" i="3"/>
  <c r="P189" i="3" s="1"/>
  <c r="N87" i="3"/>
  <c r="O87" i="3" s="1"/>
  <c r="P87" i="3" s="1"/>
  <c r="Q87" i="3" s="1"/>
  <c r="N79" i="3"/>
  <c r="O79" i="3" s="1"/>
  <c r="P79" i="3" s="1"/>
  <c r="Q79" i="3" s="1"/>
  <c r="N75" i="3"/>
  <c r="O75" i="3" s="1"/>
  <c r="P75" i="3" s="1"/>
  <c r="Q75" i="3" s="1"/>
  <c r="K134" i="1"/>
  <c r="K135" i="1" s="1"/>
  <c r="J46" i="3"/>
  <c r="J48" i="3" s="1"/>
  <c r="V46" i="3"/>
  <c r="V48" i="3" s="1"/>
  <c r="S180" i="3"/>
  <c r="S181" i="3" s="1"/>
  <c r="M245" i="3"/>
  <c r="R245" i="3"/>
  <c r="W245" i="3"/>
  <c r="L134" i="1"/>
  <c r="L135" i="1" s="1"/>
  <c r="J225" i="1"/>
  <c r="J226" i="1" s="1"/>
  <c r="L18" i="3"/>
  <c r="L19" i="3" s="1"/>
  <c r="I35" i="3"/>
  <c r="K46" i="3"/>
  <c r="K48" i="3" s="1"/>
  <c r="O51" i="3"/>
  <c r="O52" i="3" s="1"/>
  <c r="J93" i="3"/>
  <c r="J94" i="3" s="1"/>
  <c r="T93" i="3"/>
  <c r="T94" i="3" s="1"/>
  <c r="J176" i="3"/>
  <c r="J177" i="3" s="1"/>
  <c r="I177" i="3"/>
  <c r="J180" i="3"/>
  <c r="J181" i="3" s="1"/>
  <c r="V180" i="3"/>
  <c r="V181" i="3" s="1"/>
  <c r="P197" i="3"/>
  <c r="P198" i="3" s="1"/>
  <c r="V134" i="1"/>
  <c r="V135" i="1" s="1"/>
  <c r="L93" i="1"/>
  <c r="L94" i="1" s="1"/>
  <c r="Q171" i="3"/>
  <c r="Q173" i="3" s="1"/>
  <c r="L197" i="3"/>
  <c r="L198" i="3" s="1"/>
  <c r="S134" i="1"/>
  <c r="S135" i="1" s="1"/>
  <c r="L225" i="1"/>
  <c r="L226" i="1" s="1"/>
  <c r="V18" i="3"/>
  <c r="V19" i="3" s="1"/>
  <c r="V51" i="3"/>
  <c r="V52" i="3" s="1"/>
  <c r="V93" i="3"/>
  <c r="V94" i="3" s="1"/>
  <c r="K176" i="3"/>
  <c r="K177" i="3" s="1"/>
  <c r="K180" i="3"/>
  <c r="K181" i="3" s="1"/>
  <c r="P14" i="3"/>
  <c r="P15" i="3" s="1"/>
  <c r="O18" i="3"/>
  <c r="O19" i="3" s="1"/>
  <c r="P38" i="3"/>
  <c r="P39" i="3" s="1"/>
  <c r="P61" i="3"/>
  <c r="P62" i="3" s="1"/>
  <c r="V69" i="3"/>
  <c r="V71" i="3" s="1"/>
  <c r="N71" i="1"/>
  <c r="N98" i="1"/>
  <c r="S122" i="1"/>
  <c r="S123" i="1" s="1"/>
  <c r="U159" i="1"/>
  <c r="U160" i="1" s="1"/>
  <c r="T26" i="1"/>
  <c r="T27" i="1" s="1"/>
  <c r="O69" i="1"/>
  <c r="O71" i="1" s="1"/>
  <c r="J122" i="1"/>
  <c r="J123" i="1" s="1"/>
  <c r="I19" i="3"/>
  <c r="L46" i="1"/>
  <c r="L48" i="1" s="1"/>
  <c r="T61" i="1"/>
  <c r="T62" i="1" s="1"/>
  <c r="K69" i="1"/>
  <c r="K71" i="1" s="1"/>
  <c r="I82" i="1"/>
  <c r="O134" i="1"/>
  <c r="O135" i="1" s="1"/>
  <c r="L159" i="1"/>
  <c r="L160" i="1" s="1"/>
  <c r="U192" i="1"/>
  <c r="U193" i="1" s="1"/>
  <c r="O233" i="1"/>
  <c r="O234" i="1" s="1"/>
  <c r="V14" i="3"/>
  <c r="V15" i="3" s="1"/>
  <c r="J18" i="3"/>
  <c r="J19" i="3" s="1"/>
  <c r="N22" i="3"/>
  <c r="N23" i="3" s="1"/>
  <c r="J26" i="3"/>
  <c r="J27" i="3" s="1"/>
  <c r="I27" i="3"/>
  <c r="J38" i="3"/>
  <c r="J39" i="3" s="1"/>
  <c r="V38" i="3"/>
  <c r="V39" i="3" s="1"/>
  <c r="J61" i="3"/>
  <c r="J62" i="3" s="1"/>
  <c r="V61" i="3"/>
  <c r="V62" i="3" s="1"/>
  <c r="J69" i="3"/>
  <c r="J71" i="3" s="1"/>
  <c r="I71" i="3"/>
  <c r="P114" i="3"/>
  <c r="P115" i="3" s="1"/>
  <c r="L122" i="3"/>
  <c r="L123" i="3" s="1"/>
  <c r="T126" i="3"/>
  <c r="T127" i="3" s="1"/>
  <c r="P192" i="3"/>
  <c r="P193" i="3" s="1"/>
  <c r="O213" i="3"/>
  <c r="O214" i="3" s="1"/>
  <c r="O97" i="1"/>
  <c r="O98" i="1" s="1"/>
  <c r="V122" i="1"/>
  <c r="V123" i="1" s="1"/>
  <c r="K159" i="1"/>
  <c r="K160" i="1" s="1"/>
  <c r="V197" i="1"/>
  <c r="V198" i="1" s="1"/>
  <c r="K233" i="1"/>
  <c r="K234" i="1" s="1"/>
  <c r="O26" i="1"/>
  <c r="O27" i="1" s="1"/>
  <c r="U26" i="1"/>
  <c r="U27" i="1" s="1"/>
  <c r="T38" i="1"/>
  <c r="T39" i="1" s="1"/>
  <c r="P69" i="1"/>
  <c r="P71" i="1" s="1"/>
  <c r="J81" i="1"/>
  <c r="J82" i="1" s="1"/>
  <c r="P97" i="1"/>
  <c r="P98" i="1" s="1"/>
  <c r="K122" i="1"/>
  <c r="K123" i="1" s="1"/>
  <c r="I135" i="1"/>
  <c r="S147" i="1"/>
  <c r="S148" i="1" s="1"/>
  <c r="N213" i="1"/>
  <c r="N214" i="1" s="1"/>
  <c r="J14" i="3"/>
  <c r="J15" i="3" s="1"/>
  <c r="P18" i="3"/>
  <c r="P19" i="3" s="1"/>
  <c r="P26" i="1"/>
  <c r="P27" i="1" s="1"/>
  <c r="L30" i="1"/>
  <c r="L31" i="1" s="1"/>
  <c r="L69" i="1"/>
  <c r="L71" i="1" s="1"/>
  <c r="K81" i="1"/>
  <c r="K82" i="1" s="1"/>
  <c r="K93" i="1"/>
  <c r="K94" i="1" s="1"/>
  <c r="O101" i="1"/>
  <c r="O102" i="1" s="1"/>
  <c r="R102" i="1" s="1"/>
  <c r="I123" i="1"/>
  <c r="N122" i="1"/>
  <c r="N123" i="1" s="1"/>
  <c r="J134" i="1"/>
  <c r="J135" i="1" s="1"/>
  <c r="P134" i="1"/>
  <c r="P135" i="1" s="1"/>
  <c r="P159" i="1"/>
  <c r="P160" i="1" s="1"/>
  <c r="J192" i="1"/>
  <c r="J193" i="1" s="1"/>
  <c r="V192" i="1"/>
  <c r="V193" i="1" s="1"/>
  <c r="Q213" i="1"/>
  <c r="Q214" i="1" s="1"/>
  <c r="V221" i="1"/>
  <c r="V222" i="1" s="1"/>
  <c r="V225" i="1"/>
  <c r="V226" i="1" s="1"/>
  <c r="K14" i="3"/>
  <c r="K15" i="3" s="1"/>
  <c r="K18" i="3"/>
  <c r="K19" i="3" s="1"/>
  <c r="S18" i="3"/>
  <c r="S19" i="3" s="1"/>
  <c r="K26" i="3"/>
  <c r="K27" i="3" s="1"/>
  <c r="N34" i="3"/>
  <c r="N35" i="3" s="1"/>
  <c r="K38" i="3"/>
  <c r="K39" i="3" s="1"/>
  <c r="I39" i="3"/>
  <c r="P51" i="3"/>
  <c r="P52" i="3" s="1"/>
  <c r="K61" i="3"/>
  <c r="K62" i="3" s="1"/>
  <c r="I62" i="3"/>
  <c r="L69" i="3"/>
  <c r="L71" i="3" s="1"/>
  <c r="T101" i="3"/>
  <c r="T102" i="3" s="1"/>
  <c r="J110" i="3"/>
  <c r="J111" i="3" s="1"/>
  <c r="I111" i="3"/>
  <c r="P122" i="3"/>
  <c r="P123" i="3" s="1"/>
  <c r="Q142" i="3"/>
  <c r="Q143" i="3" s="1"/>
  <c r="U171" i="3"/>
  <c r="U173" i="3" s="1"/>
  <c r="O180" i="3"/>
  <c r="O181" i="3" s="1"/>
  <c r="I181" i="3"/>
  <c r="I189" i="3"/>
  <c r="T197" i="3"/>
  <c r="T198" i="3" s="1"/>
  <c r="S213" i="3"/>
  <c r="S214" i="3" s="1"/>
  <c r="Q225" i="3"/>
  <c r="Q226" i="3" s="1"/>
  <c r="O38" i="3"/>
  <c r="O39" i="3" s="1"/>
  <c r="O61" i="3"/>
  <c r="O62" i="3" s="1"/>
  <c r="I123" i="3"/>
  <c r="Q138" i="3"/>
  <c r="Q139" i="3" s="1"/>
  <c r="V171" i="3"/>
  <c r="V173" i="3" s="1"/>
  <c r="P180" i="3"/>
  <c r="P181" i="3" s="1"/>
  <c r="W20" i="1"/>
  <c r="S20" i="1"/>
  <c r="T20" i="1" s="1"/>
  <c r="U20" i="1" s="1"/>
  <c r="V20" i="1" s="1"/>
  <c r="N20" i="1"/>
  <c r="O20" i="1" s="1"/>
  <c r="P20" i="1" s="1"/>
  <c r="Q20" i="1" s="1"/>
  <c r="P93" i="1"/>
  <c r="P94" i="1" s="1"/>
  <c r="O93" i="1"/>
  <c r="O94" i="1" s="1"/>
  <c r="U89" i="3"/>
  <c r="U90" i="3" s="1"/>
  <c r="I90" i="3"/>
  <c r="N89" i="3"/>
  <c r="N90" i="3" s="1"/>
  <c r="V89" i="3"/>
  <c r="V90" i="3" s="1"/>
  <c r="L89" i="3"/>
  <c r="L90" i="3" s="1"/>
  <c r="T89" i="3"/>
  <c r="T90" i="3" s="1"/>
  <c r="P89" i="3"/>
  <c r="P90" i="3" s="1"/>
  <c r="J89" i="3"/>
  <c r="J90" i="3" s="1"/>
  <c r="L114" i="3"/>
  <c r="L115" i="3" s="1"/>
  <c r="K114" i="3"/>
  <c r="K115" i="3" s="1"/>
  <c r="I115" i="3"/>
  <c r="J114" i="3"/>
  <c r="J115" i="3" s="1"/>
  <c r="V217" i="3"/>
  <c r="V218" i="3" s="1"/>
  <c r="O217" i="3"/>
  <c r="O218" i="3" s="1"/>
  <c r="K217" i="3"/>
  <c r="K218" i="3" s="1"/>
  <c r="S217" i="3"/>
  <c r="S218" i="3" s="1"/>
  <c r="R239" i="3"/>
  <c r="N238" i="3"/>
  <c r="N237" i="3" s="1"/>
  <c r="N236" i="3" s="1"/>
  <c r="N235" i="3" s="1"/>
  <c r="S57" i="1"/>
  <c r="S58" i="1" s="1"/>
  <c r="P57" i="1"/>
  <c r="P58" i="1" s="1"/>
  <c r="L57" i="1"/>
  <c r="L58" i="1" s="1"/>
  <c r="V205" i="1"/>
  <c r="V206" i="1" s="1"/>
  <c r="N205" i="1"/>
  <c r="N206" i="1" s="1"/>
  <c r="Q205" i="1"/>
  <c r="Q206" i="1" s="1"/>
  <c r="U18" i="1"/>
  <c r="U19" i="1" s="1"/>
  <c r="P18" i="1"/>
  <c r="P19" i="1" s="1"/>
  <c r="U77" i="1"/>
  <c r="U78" i="1" s="1"/>
  <c r="I78" i="1"/>
  <c r="P77" i="1"/>
  <c r="P78" i="1" s="1"/>
  <c r="K77" i="1"/>
  <c r="K78" i="1" s="1"/>
  <c r="V77" i="1"/>
  <c r="V78" i="1" s="1"/>
  <c r="O77" i="1"/>
  <c r="O78" i="1" s="1"/>
  <c r="J77" i="1"/>
  <c r="J78" i="1" s="1"/>
  <c r="U159" i="3"/>
  <c r="U160" i="3" s="1"/>
  <c r="Q159" i="3"/>
  <c r="Q160" i="3" s="1"/>
  <c r="U81" i="1"/>
  <c r="U82" i="1" s="1"/>
  <c r="S82" i="1"/>
  <c r="N94" i="1"/>
  <c r="V138" i="1"/>
  <c r="V139" i="1" s="1"/>
  <c r="S138" i="1"/>
  <c r="S139" i="1" s="1"/>
  <c r="L138" i="1"/>
  <c r="L139" i="1" s="1"/>
  <c r="O138" i="1"/>
  <c r="O139" i="1" s="1"/>
  <c r="P138" i="1"/>
  <c r="P139" i="1" s="1"/>
  <c r="K138" i="1"/>
  <c r="K139" i="1" s="1"/>
  <c r="I139" i="1"/>
  <c r="J138" i="1"/>
  <c r="J139" i="1" s="1"/>
  <c r="S155" i="1"/>
  <c r="S156" i="1" s="1"/>
  <c r="I156" i="1"/>
  <c r="N177" i="1"/>
  <c r="Q176" i="1"/>
  <c r="Q177" i="1" s="1"/>
  <c r="O176" i="1"/>
  <c r="O177" i="1" s="1"/>
  <c r="P176" i="1"/>
  <c r="P177" i="1" s="1"/>
  <c r="M239" i="3"/>
  <c r="I238" i="3"/>
  <c r="I237" i="3" s="1"/>
  <c r="I236" i="3" s="1"/>
  <c r="I235" i="3" s="1"/>
  <c r="P46" i="1"/>
  <c r="P48" i="1" s="1"/>
  <c r="O46" i="1"/>
  <c r="O48" i="1" s="1"/>
  <c r="Q93" i="1"/>
  <c r="Q94" i="1" s="1"/>
  <c r="U126" i="1"/>
  <c r="U127" i="1" s="1"/>
  <c r="N126" i="1"/>
  <c r="N127" i="1" s="1"/>
  <c r="S126" i="1"/>
  <c r="S127" i="1" s="1"/>
  <c r="V126" i="1"/>
  <c r="V127" i="1" s="1"/>
  <c r="K126" i="1"/>
  <c r="K127" i="1" s="1"/>
  <c r="J126" i="1"/>
  <c r="J127" i="1" s="1"/>
  <c r="U176" i="1"/>
  <c r="U177" i="1" s="1"/>
  <c r="T176" i="1"/>
  <c r="T177" i="1" s="1"/>
  <c r="U57" i="3"/>
  <c r="I58" i="3"/>
  <c r="P57" i="3"/>
  <c r="P58" i="3" s="1"/>
  <c r="K57" i="3"/>
  <c r="K58" i="3" s="1"/>
  <c r="V57" i="3"/>
  <c r="V58" i="3" s="1"/>
  <c r="O57" i="3"/>
  <c r="O58" i="3" s="1"/>
  <c r="J57" i="3"/>
  <c r="J58" i="3" s="1"/>
  <c r="S57" i="3"/>
  <c r="S58" i="3" s="1"/>
  <c r="N57" i="3"/>
  <c r="N58" i="3" s="1"/>
  <c r="L57" i="3"/>
  <c r="L58" i="3" s="1"/>
  <c r="L65" i="3"/>
  <c r="L66" i="3" s="1"/>
  <c r="V65" i="3"/>
  <c r="V66" i="3" s="1"/>
  <c r="J65" i="3"/>
  <c r="J66" i="3" s="1"/>
  <c r="T65" i="3"/>
  <c r="T66" i="3" s="1"/>
  <c r="N65" i="3"/>
  <c r="N66" i="3" s="1"/>
  <c r="L97" i="3"/>
  <c r="L98" i="3" s="1"/>
  <c r="J97" i="3"/>
  <c r="J98" i="3" s="1"/>
  <c r="I98" i="3"/>
  <c r="Q46" i="1"/>
  <c r="Q48" i="1" s="1"/>
  <c r="T57" i="1"/>
  <c r="T58" i="1" s="1"/>
  <c r="T77" i="1"/>
  <c r="T78" i="1" s="1"/>
  <c r="U93" i="1"/>
  <c r="U94" i="1" s="1"/>
  <c r="T93" i="1"/>
  <c r="T94" i="1" s="1"/>
  <c r="I111" i="1"/>
  <c r="L110" i="1"/>
  <c r="L111" i="1" s="1"/>
  <c r="K110" i="1"/>
  <c r="K111" i="1" s="1"/>
  <c r="T138" i="1"/>
  <c r="T139" i="1" s="1"/>
  <c r="I152" i="1"/>
  <c r="P151" i="1"/>
  <c r="P152" i="1" s="1"/>
  <c r="L151" i="1"/>
  <c r="L152" i="1" s="1"/>
  <c r="U151" i="1"/>
  <c r="U152" i="1" s="1"/>
  <c r="K151" i="1"/>
  <c r="K152" i="1" s="1"/>
  <c r="T167" i="1"/>
  <c r="T168" i="1" s="1"/>
  <c r="L167" i="1"/>
  <c r="L168" i="1" s="1"/>
  <c r="P167" i="1"/>
  <c r="P168" i="1" s="1"/>
  <c r="I168" i="1"/>
  <c r="N173" i="1"/>
  <c r="Q171" i="1"/>
  <c r="Q173" i="1" s="1"/>
  <c r="P171" i="1"/>
  <c r="P173" i="1" s="1"/>
  <c r="O171" i="1"/>
  <c r="O173" i="1" s="1"/>
  <c r="I181" i="1"/>
  <c r="P180" i="1"/>
  <c r="P181" i="1" s="1"/>
  <c r="K180" i="1"/>
  <c r="K181" i="1" s="1"/>
  <c r="U180" i="1"/>
  <c r="U181" i="1" s="1"/>
  <c r="L180" i="1"/>
  <c r="L181" i="1" s="1"/>
  <c r="S180" i="1"/>
  <c r="S181" i="1" s="1"/>
  <c r="I19" i="1"/>
  <c r="P38" i="1"/>
  <c r="P39" i="1" s="1"/>
  <c r="I39" i="1"/>
  <c r="L38" i="1"/>
  <c r="L39" i="1" s="1"/>
  <c r="L42" i="1"/>
  <c r="L43" i="1" s="1"/>
  <c r="I43" i="1"/>
  <c r="P42" i="1"/>
  <c r="P43" i="1" s="1"/>
  <c r="U46" i="1"/>
  <c r="U48" i="1" s="1"/>
  <c r="T46" i="1"/>
  <c r="T48" i="1" s="1"/>
  <c r="I58" i="1"/>
  <c r="S61" i="1"/>
  <c r="S62" i="1" s="1"/>
  <c r="P61" i="1"/>
  <c r="P62" i="1" s="1"/>
  <c r="L61" i="1"/>
  <c r="L62" i="1" s="1"/>
  <c r="L77" i="1"/>
  <c r="L78" i="1" s="1"/>
  <c r="I143" i="1"/>
  <c r="P142" i="1"/>
  <c r="P143" i="1" s="1"/>
  <c r="K142" i="1"/>
  <c r="K143" i="1" s="1"/>
  <c r="L142" i="1"/>
  <c r="L143" i="1" s="1"/>
  <c r="U142" i="1"/>
  <c r="U143" i="1" s="1"/>
  <c r="Q151" i="1"/>
  <c r="Q152" i="1" s="1"/>
  <c r="U167" i="1"/>
  <c r="U168" i="1" s="1"/>
  <c r="U171" i="1"/>
  <c r="U173" i="1" s="1"/>
  <c r="T171" i="1"/>
  <c r="T173" i="1" s="1"/>
  <c r="Q180" i="1"/>
  <c r="Q181" i="1" s="1"/>
  <c r="U30" i="3"/>
  <c r="U31" i="3" s="1"/>
  <c r="S30" i="3"/>
  <c r="S31" i="3" s="1"/>
  <c r="L30" i="3"/>
  <c r="L31" i="3" s="1"/>
  <c r="V30" i="3"/>
  <c r="V31" i="3" s="1"/>
  <c r="N30" i="3"/>
  <c r="N31" i="3" s="1"/>
  <c r="T30" i="3"/>
  <c r="T31" i="3" s="1"/>
  <c r="K30" i="3"/>
  <c r="K31" i="3" s="1"/>
  <c r="P30" i="3"/>
  <c r="P31" i="3" s="1"/>
  <c r="J30" i="3"/>
  <c r="J31" i="3" s="1"/>
  <c r="S43" i="3"/>
  <c r="U77" i="3"/>
  <c r="U78" i="3" s="1"/>
  <c r="O77" i="3"/>
  <c r="O78" i="3" s="1"/>
  <c r="U105" i="3"/>
  <c r="U106" i="3" s="1"/>
  <c r="I106" i="3"/>
  <c r="N105" i="3"/>
  <c r="N106" i="3" s="1"/>
  <c r="V105" i="3"/>
  <c r="V106" i="3" s="1"/>
  <c r="L105" i="3"/>
  <c r="L106" i="3" s="1"/>
  <c r="T105" i="3"/>
  <c r="T106" i="3" s="1"/>
  <c r="P105" i="3"/>
  <c r="P106" i="3" s="1"/>
  <c r="J105" i="3"/>
  <c r="J106" i="3" s="1"/>
  <c r="P105" i="1"/>
  <c r="P106" i="1" s="1"/>
  <c r="M239" i="1"/>
  <c r="W239" i="1"/>
  <c r="R245" i="1"/>
  <c r="U22" i="3"/>
  <c r="U23" i="3" s="1"/>
  <c r="I23" i="3"/>
  <c r="P22" i="3"/>
  <c r="P23" i="3" s="1"/>
  <c r="K22" i="3"/>
  <c r="K23" i="3" s="1"/>
  <c r="O22" i="3"/>
  <c r="O23" i="3" s="1"/>
  <c r="U42" i="3"/>
  <c r="U43" i="3" s="1"/>
  <c r="I43" i="3"/>
  <c r="P42" i="3"/>
  <c r="P43" i="3" s="1"/>
  <c r="K42" i="3"/>
  <c r="K43" i="3" s="1"/>
  <c r="V42" i="3"/>
  <c r="V43" i="3" s="1"/>
  <c r="O42" i="3"/>
  <c r="O43" i="3" s="1"/>
  <c r="J42" i="3"/>
  <c r="J43" i="3" s="1"/>
  <c r="T42" i="3"/>
  <c r="T43" i="3" s="1"/>
  <c r="P81" i="3"/>
  <c r="P82" i="3" s="1"/>
  <c r="Q81" i="3"/>
  <c r="Q82" i="3" s="1"/>
  <c r="N82" i="3"/>
  <c r="U221" i="3"/>
  <c r="U222" i="3" s="1"/>
  <c r="S221" i="3"/>
  <c r="S222" i="3" s="1"/>
  <c r="O221" i="3"/>
  <c r="O222" i="3" s="1"/>
  <c r="S26" i="1"/>
  <c r="S27" i="1" s="1"/>
  <c r="N27" i="1"/>
  <c r="T30" i="1"/>
  <c r="T31" i="1" s="1"/>
  <c r="T69" i="1"/>
  <c r="T71" i="1" s="1"/>
  <c r="K105" i="1"/>
  <c r="K106" i="1" s="1"/>
  <c r="S105" i="1"/>
  <c r="S106" i="1" s="1"/>
  <c r="S115" i="1"/>
  <c r="O122" i="1"/>
  <c r="O123" i="1" s="1"/>
  <c r="N134" i="1"/>
  <c r="N135" i="1" s="1"/>
  <c r="T134" i="1"/>
  <c r="Q159" i="1"/>
  <c r="Q160" i="1" s="1"/>
  <c r="S163" i="1"/>
  <c r="S164" i="1" s="1"/>
  <c r="N197" i="1"/>
  <c r="N198" i="1" s="1"/>
  <c r="N225" i="1"/>
  <c r="N226" i="1" s="1"/>
  <c r="I226" i="1"/>
  <c r="S233" i="1"/>
  <c r="S234" i="1" s="1"/>
  <c r="I238" i="1"/>
  <c r="I237" i="1" s="1"/>
  <c r="I236" i="1" s="1"/>
  <c r="I235" i="1" s="1"/>
  <c r="L14" i="3"/>
  <c r="L15" i="3" s="1"/>
  <c r="J22" i="3"/>
  <c r="J23" i="3" s="1"/>
  <c r="S22" i="3"/>
  <c r="S23" i="3" s="1"/>
  <c r="U34" i="3"/>
  <c r="U35" i="3" s="1"/>
  <c r="V34" i="3"/>
  <c r="V35" i="3" s="1"/>
  <c r="O34" i="3"/>
  <c r="O35" i="3" s="1"/>
  <c r="J34" i="3"/>
  <c r="J35" i="3" s="1"/>
  <c r="P34" i="3"/>
  <c r="P35" i="3" s="1"/>
  <c r="L42" i="3"/>
  <c r="L43" i="3" s="1"/>
  <c r="S48" i="3"/>
  <c r="O81" i="3"/>
  <c r="O82" i="3" s="1"/>
  <c r="U97" i="3"/>
  <c r="U98" i="3" s="1"/>
  <c r="U74" i="3" s="1"/>
  <c r="V97" i="3"/>
  <c r="V98" i="3" s="1"/>
  <c r="T97" i="3"/>
  <c r="T98" i="3" s="1"/>
  <c r="U101" i="3"/>
  <c r="U102" i="3" s="1"/>
  <c r="V101" i="3"/>
  <c r="V102" i="3" s="1"/>
  <c r="U155" i="3"/>
  <c r="U156" i="3" s="1"/>
  <c r="Q155" i="3"/>
  <c r="Q156" i="3" s="1"/>
  <c r="K221" i="3"/>
  <c r="K222" i="3" s="1"/>
  <c r="R239" i="1"/>
  <c r="W245" i="1"/>
  <c r="L105" i="1"/>
  <c r="L106" i="1" s="1"/>
  <c r="T105" i="1"/>
  <c r="T106" i="1" s="1"/>
  <c r="P225" i="1"/>
  <c r="P226" i="1" s="1"/>
  <c r="U14" i="3"/>
  <c r="U15" i="3" s="1"/>
  <c r="I15" i="3"/>
  <c r="N14" i="3"/>
  <c r="N15" i="3" s="1"/>
  <c r="T14" i="3"/>
  <c r="T15" i="3" s="1"/>
  <c r="L22" i="3"/>
  <c r="L23" i="3" s="1"/>
  <c r="T22" i="3"/>
  <c r="T23" i="3" s="1"/>
  <c r="N42" i="3"/>
  <c r="N43" i="3" s="1"/>
  <c r="I102" i="3"/>
  <c r="L101" i="3"/>
  <c r="L102" i="3" s="1"/>
  <c r="P126" i="3"/>
  <c r="P127" i="3" s="1"/>
  <c r="I127" i="3"/>
  <c r="L126" i="3"/>
  <c r="L127" i="3" s="1"/>
  <c r="U233" i="3"/>
  <c r="U234" i="3" s="1"/>
  <c r="V233" i="3"/>
  <c r="V234" i="3" s="1"/>
  <c r="N233" i="3"/>
  <c r="N234" i="3" s="1"/>
  <c r="N18" i="3"/>
  <c r="N19" i="3" s="1"/>
  <c r="T18" i="3"/>
  <c r="T19" i="3" s="1"/>
  <c r="L38" i="3"/>
  <c r="L39" i="3" s="1"/>
  <c r="S38" i="3"/>
  <c r="L46" i="3"/>
  <c r="L48" i="3" s="1"/>
  <c r="L51" i="3"/>
  <c r="L52" i="3" s="1"/>
  <c r="S51" i="3"/>
  <c r="L61" i="3"/>
  <c r="L62" i="3" s="1"/>
  <c r="S61" i="3"/>
  <c r="T69" i="3"/>
  <c r="T71" i="3" s="1"/>
  <c r="S94" i="3"/>
  <c r="S74" i="3" s="1"/>
  <c r="T122" i="3"/>
  <c r="T123" i="3" s="1"/>
  <c r="N180" i="3"/>
  <c r="N181" i="3" s="1"/>
  <c r="T180" i="3"/>
  <c r="T181" i="3" s="1"/>
  <c r="T188" i="3"/>
  <c r="T189" i="3" s="1"/>
  <c r="I198" i="3"/>
  <c r="S209" i="3"/>
  <c r="S210" i="3" s="1"/>
  <c r="N38" i="3"/>
  <c r="N39" i="3" s="1"/>
  <c r="T38" i="3"/>
  <c r="T39" i="3" s="1"/>
  <c r="N51" i="3"/>
  <c r="N52" i="3" s="1"/>
  <c r="T51" i="3"/>
  <c r="T52" i="3" s="1"/>
  <c r="N61" i="3"/>
  <c r="N62" i="3" s="1"/>
  <c r="T61" i="3"/>
  <c r="T62" i="3" s="1"/>
  <c r="K213" i="3"/>
  <c r="K214" i="3" s="1"/>
  <c r="J268" i="3"/>
  <c r="R16" i="3"/>
  <c r="N16" i="3"/>
  <c r="O16" i="3" s="1"/>
  <c r="P16" i="3" s="1"/>
  <c r="Q16" i="3" s="1"/>
  <c r="R24" i="3"/>
  <c r="N24" i="3"/>
  <c r="O24" i="3" s="1"/>
  <c r="P24" i="3" s="1"/>
  <c r="Q24" i="3" s="1"/>
  <c r="R28" i="3"/>
  <c r="N28" i="3"/>
  <c r="O28" i="3" s="1"/>
  <c r="P28" i="3" s="1"/>
  <c r="Q28" i="3" s="1"/>
  <c r="W40" i="3"/>
  <c r="S40" i="3"/>
  <c r="T40" i="3" s="1"/>
  <c r="U40" i="3" s="1"/>
  <c r="V40" i="3" s="1"/>
  <c r="S55" i="3"/>
  <c r="T55" i="3" s="1"/>
  <c r="U55" i="3" s="1"/>
  <c r="V55" i="3" s="1"/>
  <c r="W55" i="3"/>
  <c r="U58" i="3"/>
  <c r="W63" i="3"/>
  <c r="S63" i="3"/>
  <c r="T63" i="3" s="1"/>
  <c r="U63" i="3" s="1"/>
  <c r="V63" i="3" s="1"/>
  <c r="R12" i="3"/>
  <c r="N12" i="3"/>
  <c r="O12" i="3" s="1"/>
  <c r="P12" i="3" s="1"/>
  <c r="Q12" i="3" s="1"/>
  <c r="U19" i="3"/>
  <c r="R20" i="3"/>
  <c r="N20" i="3"/>
  <c r="O20" i="3" s="1"/>
  <c r="P20" i="3" s="1"/>
  <c r="Q20" i="3" s="1"/>
  <c r="N27" i="3"/>
  <c r="U26" i="3"/>
  <c r="U27" i="3" s="1"/>
  <c r="Q26" i="3"/>
  <c r="Q27" i="3" s="1"/>
  <c r="P26" i="3"/>
  <c r="P27" i="3" s="1"/>
  <c r="T26" i="3"/>
  <c r="T27" i="3" s="1"/>
  <c r="S26" i="3"/>
  <c r="O26" i="3"/>
  <c r="O27" i="3" s="1"/>
  <c r="N32" i="3"/>
  <c r="O32" i="3" s="1"/>
  <c r="P32" i="3" s="1"/>
  <c r="Q32" i="3" s="1"/>
  <c r="R32" i="3"/>
  <c r="W44" i="3"/>
  <c r="S44" i="3"/>
  <c r="T44" i="3" s="1"/>
  <c r="U44" i="3" s="1"/>
  <c r="V44" i="3" s="1"/>
  <c r="W59" i="3"/>
  <c r="S59" i="3"/>
  <c r="T59" i="3" s="1"/>
  <c r="U59" i="3" s="1"/>
  <c r="V59" i="3" s="1"/>
  <c r="R108" i="3"/>
  <c r="N108" i="3"/>
  <c r="O108" i="3" s="1"/>
  <c r="P108" i="3" s="1"/>
  <c r="Q108" i="3" s="1"/>
  <c r="R36" i="3"/>
  <c r="O46" i="3"/>
  <c r="O48" i="3" s="1"/>
  <c r="N59" i="3"/>
  <c r="O59" i="3" s="1"/>
  <c r="P59" i="3" s="1"/>
  <c r="Q59" i="3" s="1"/>
  <c r="N63" i="3"/>
  <c r="O63" i="3" s="1"/>
  <c r="P63" i="3" s="1"/>
  <c r="Q63" i="3" s="1"/>
  <c r="N71" i="3"/>
  <c r="Q69" i="3"/>
  <c r="Q71" i="3" s="1"/>
  <c r="O69" i="3"/>
  <c r="O71" i="3" s="1"/>
  <c r="R110" i="3"/>
  <c r="O111" i="3"/>
  <c r="R111" i="3"/>
  <c r="U176" i="3"/>
  <c r="U177" i="3" s="1"/>
  <c r="S177" i="3"/>
  <c r="V176" i="3"/>
  <c r="V177" i="3" s="1"/>
  <c r="T176" i="3"/>
  <c r="T177" i="3" s="1"/>
  <c r="N40" i="3"/>
  <c r="O40" i="3" s="1"/>
  <c r="P40" i="3" s="1"/>
  <c r="Q40" i="3" s="1"/>
  <c r="N44" i="3"/>
  <c r="O44" i="3" s="1"/>
  <c r="P44" i="3" s="1"/>
  <c r="Q44" i="3" s="1"/>
  <c r="R49" i="3"/>
  <c r="N55" i="3"/>
  <c r="O55" i="3" s="1"/>
  <c r="P55" i="3" s="1"/>
  <c r="Q55" i="3" s="1"/>
  <c r="P46" i="3"/>
  <c r="P48" i="3" s="1"/>
  <c r="T46" i="3"/>
  <c r="T48" i="3" s="1"/>
  <c r="O67" i="3"/>
  <c r="P67" i="3" s="1"/>
  <c r="Q67" i="3" s="1"/>
  <c r="W67" i="3"/>
  <c r="P69" i="3"/>
  <c r="P71" i="3" s="1"/>
  <c r="I78" i="3"/>
  <c r="T77" i="3"/>
  <c r="T78" i="3" s="1"/>
  <c r="P77" i="3"/>
  <c r="P78" i="3" s="1"/>
  <c r="L77" i="3"/>
  <c r="L78" i="3" s="1"/>
  <c r="V77" i="3"/>
  <c r="V78" i="3" s="1"/>
  <c r="N77" i="3"/>
  <c r="J77" i="3"/>
  <c r="Q77" i="3"/>
  <c r="Q78" i="3" s="1"/>
  <c r="W79" i="3"/>
  <c r="S79" i="3"/>
  <c r="T79" i="3" s="1"/>
  <c r="U79" i="3" s="1"/>
  <c r="V79" i="3" s="1"/>
  <c r="W87" i="3"/>
  <c r="S87" i="3"/>
  <c r="T87" i="3" s="1"/>
  <c r="U87" i="3" s="1"/>
  <c r="V87" i="3" s="1"/>
  <c r="R91" i="3"/>
  <c r="N91" i="3"/>
  <c r="O91" i="3" s="1"/>
  <c r="P91" i="3" s="1"/>
  <c r="Q91" i="3" s="1"/>
  <c r="N94" i="3"/>
  <c r="Q93" i="3"/>
  <c r="Q94" i="3" s="1"/>
  <c r="O93" i="3"/>
  <c r="R95" i="3"/>
  <c r="N95" i="3"/>
  <c r="O95" i="3" s="1"/>
  <c r="P95" i="3" s="1"/>
  <c r="Q95" i="3" s="1"/>
  <c r="N98" i="3"/>
  <c r="Q97" i="3"/>
  <c r="Q98" i="3" s="1"/>
  <c r="P97" i="3"/>
  <c r="P98" i="3" s="1"/>
  <c r="O97" i="3"/>
  <c r="O98" i="3" s="1"/>
  <c r="R99" i="3"/>
  <c r="N99" i="3"/>
  <c r="O99" i="3" s="1"/>
  <c r="P99" i="3" s="1"/>
  <c r="Q99" i="3" s="1"/>
  <c r="M118" i="3"/>
  <c r="R119" i="3"/>
  <c r="M119" i="3"/>
  <c r="W157" i="3"/>
  <c r="S157" i="3"/>
  <c r="T157" i="3" s="1"/>
  <c r="U157" i="3" s="1"/>
  <c r="V157" i="3" s="1"/>
  <c r="I164" i="3"/>
  <c r="T163" i="3"/>
  <c r="T164" i="3" s="1"/>
  <c r="P163" i="3"/>
  <c r="P164" i="3" s="1"/>
  <c r="L163" i="3"/>
  <c r="L164" i="3" s="1"/>
  <c r="S163" i="3"/>
  <c r="O163" i="3"/>
  <c r="O164" i="3" s="1"/>
  <c r="K163" i="3"/>
  <c r="K164" i="3" s="1"/>
  <c r="V163" i="3"/>
  <c r="V164" i="3" s="1"/>
  <c r="N163" i="3"/>
  <c r="J163" i="3"/>
  <c r="J164" i="3" s="1"/>
  <c r="U163" i="3"/>
  <c r="U164" i="3" s="1"/>
  <c r="Q163" i="3"/>
  <c r="Q164" i="3" s="1"/>
  <c r="T111" i="3"/>
  <c r="W110" i="3"/>
  <c r="I148" i="3"/>
  <c r="T147" i="3"/>
  <c r="T148" i="3" s="1"/>
  <c r="P147" i="3"/>
  <c r="P148" i="3" s="1"/>
  <c r="L147" i="3"/>
  <c r="L148" i="3" s="1"/>
  <c r="S147" i="3"/>
  <c r="O147" i="3"/>
  <c r="O148" i="3" s="1"/>
  <c r="K147" i="3"/>
  <c r="K148" i="3" s="1"/>
  <c r="V147" i="3"/>
  <c r="V148" i="3" s="1"/>
  <c r="N147" i="3"/>
  <c r="J147" i="3"/>
  <c r="J148" i="3" s="1"/>
  <c r="U147" i="3"/>
  <c r="U148" i="3" s="1"/>
  <c r="Q147" i="3"/>
  <c r="Q148" i="3" s="1"/>
  <c r="I82" i="3"/>
  <c r="L81" i="3"/>
  <c r="L82" i="3" s="1"/>
  <c r="J81" i="3"/>
  <c r="J82" i="3" s="1"/>
  <c r="Q14" i="3"/>
  <c r="Q18" i="3"/>
  <c r="Q19" i="3" s="1"/>
  <c r="Q22" i="3"/>
  <c r="Q30" i="3"/>
  <c r="Q31" i="3" s="1"/>
  <c r="Q34" i="3"/>
  <c r="Q38" i="3"/>
  <c r="Q39" i="3" s="1"/>
  <c r="Q42" i="3"/>
  <c r="Q46" i="3"/>
  <c r="Q48" i="3" s="1"/>
  <c r="Q51" i="3"/>
  <c r="Q52" i="3" s="1"/>
  <c r="Q57" i="3"/>
  <c r="Q58" i="3" s="1"/>
  <c r="Q61" i="3"/>
  <c r="Q62" i="3" s="1"/>
  <c r="U65" i="3"/>
  <c r="U66" i="3" s="1"/>
  <c r="Q65" i="3"/>
  <c r="Q66" i="3" s="1"/>
  <c r="S65" i="3"/>
  <c r="O65" i="3"/>
  <c r="K65" i="3"/>
  <c r="K66" i="3" s="1"/>
  <c r="P65" i="3"/>
  <c r="P66" i="3" s="1"/>
  <c r="I66" i="3"/>
  <c r="W75" i="3"/>
  <c r="S75" i="3"/>
  <c r="T75" i="3" s="1"/>
  <c r="U75" i="3" s="1"/>
  <c r="V75" i="3" s="1"/>
  <c r="K77" i="3"/>
  <c r="K78" i="3" s="1"/>
  <c r="S77" i="3"/>
  <c r="T81" i="3"/>
  <c r="S82" i="3"/>
  <c r="V81" i="3"/>
  <c r="V82" i="3" s="1"/>
  <c r="P93" i="3"/>
  <c r="P94" i="3" s="1"/>
  <c r="N102" i="3"/>
  <c r="Q101" i="3"/>
  <c r="Q102" i="3" s="1"/>
  <c r="P101" i="3"/>
  <c r="P102" i="3" s="1"/>
  <c r="O101" i="3"/>
  <c r="R103" i="3"/>
  <c r="N103" i="3"/>
  <c r="O103" i="3" s="1"/>
  <c r="P103" i="3" s="1"/>
  <c r="Q103" i="3" s="1"/>
  <c r="W140" i="3"/>
  <c r="S140" i="3"/>
  <c r="T140" i="3" s="1"/>
  <c r="U140" i="3" s="1"/>
  <c r="V140" i="3" s="1"/>
  <c r="K69" i="3"/>
  <c r="K71" i="3" s="1"/>
  <c r="S69" i="3"/>
  <c r="K89" i="3"/>
  <c r="K90" i="3" s="1"/>
  <c r="O89" i="3"/>
  <c r="S89" i="3"/>
  <c r="K93" i="3"/>
  <c r="K94" i="3" s="1"/>
  <c r="K97" i="3"/>
  <c r="K98" i="3" s="1"/>
  <c r="K101" i="3"/>
  <c r="K102" i="3" s="1"/>
  <c r="K105" i="3"/>
  <c r="K106" i="3" s="1"/>
  <c r="O105" i="3"/>
  <c r="O106" i="3" s="1"/>
  <c r="S105" i="3"/>
  <c r="K110" i="3"/>
  <c r="K111" i="3" s="1"/>
  <c r="Q114" i="3"/>
  <c r="Q115" i="3" s="1"/>
  <c r="U114" i="3"/>
  <c r="U115" i="3" s="1"/>
  <c r="N115" i="3"/>
  <c r="I135" i="3"/>
  <c r="T134" i="3"/>
  <c r="T135" i="3" s="1"/>
  <c r="P134" i="3"/>
  <c r="P135" i="3" s="1"/>
  <c r="L134" i="3"/>
  <c r="L135" i="3" s="1"/>
  <c r="S134" i="3"/>
  <c r="O134" i="3"/>
  <c r="O135" i="3" s="1"/>
  <c r="K134" i="3"/>
  <c r="K135" i="3" s="1"/>
  <c r="V134" i="3"/>
  <c r="V135" i="3" s="1"/>
  <c r="N134" i="3"/>
  <c r="J134" i="3"/>
  <c r="W145" i="3"/>
  <c r="S145" i="3"/>
  <c r="T145" i="3" s="1"/>
  <c r="U145" i="3" s="1"/>
  <c r="V145" i="3" s="1"/>
  <c r="I152" i="3"/>
  <c r="T151" i="3"/>
  <c r="T152" i="3" s="1"/>
  <c r="P151" i="3"/>
  <c r="P152" i="3" s="1"/>
  <c r="L151" i="3"/>
  <c r="L152" i="3" s="1"/>
  <c r="S151" i="3"/>
  <c r="O151" i="3"/>
  <c r="O152" i="3" s="1"/>
  <c r="K151" i="3"/>
  <c r="K152" i="3" s="1"/>
  <c r="V151" i="3"/>
  <c r="V152" i="3" s="1"/>
  <c r="N151" i="3"/>
  <c r="J151" i="3"/>
  <c r="W161" i="3"/>
  <c r="S161" i="3"/>
  <c r="T161" i="3" s="1"/>
  <c r="U161" i="3" s="1"/>
  <c r="V161" i="3" s="1"/>
  <c r="I168" i="3"/>
  <c r="T167" i="3"/>
  <c r="T168" i="3" s="1"/>
  <c r="P167" i="3"/>
  <c r="P168" i="3" s="1"/>
  <c r="L167" i="3"/>
  <c r="L168" i="3" s="1"/>
  <c r="S167" i="3"/>
  <c r="O167" i="3"/>
  <c r="O168" i="3" s="1"/>
  <c r="K167" i="3"/>
  <c r="K168" i="3" s="1"/>
  <c r="V167" i="3"/>
  <c r="V168" i="3" s="1"/>
  <c r="N167" i="3"/>
  <c r="J167" i="3"/>
  <c r="T195" i="3"/>
  <c r="U195" i="3" s="1"/>
  <c r="V195" i="3" s="1"/>
  <c r="W195" i="3"/>
  <c r="W111" i="3"/>
  <c r="R118" i="3"/>
  <c r="M121" i="3"/>
  <c r="R121" i="3"/>
  <c r="W131" i="3"/>
  <c r="X128" i="3" s="1"/>
  <c r="W132" i="3"/>
  <c r="S132" i="3"/>
  <c r="T132" i="3" s="1"/>
  <c r="U132" i="3" s="1"/>
  <c r="V132" i="3" s="1"/>
  <c r="I139" i="3"/>
  <c r="T138" i="3"/>
  <c r="T139" i="3" s="1"/>
  <c r="P138" i="3"/>
  <c r="P139" i="3" s="1"/>
  <c r="L138" i="3"/>
  <c r="L139" i="3" s="1"/>
  <c r="S138" i="3"/>
  <c r="O138" i="3"/>
  <c r="O139" i="3" s="1"/>
  <c r="K138" i="3"/>
  <c r="K139" i="3" s="1"/>
  <c r="V138" i="3"/>
  <c r="V139" i="3" s="1"/>
  <c r="N138" i="3"/>
  <c r="J138" i="3"/>
  <c r="J139" i="3" s="1"/>
  <c r="W149" i="3"/>
  <c r="S149" i="3"/>
  <c r="T149" i="3" s="1"/>
  <c r="U149" i="3" s="1"/>
  <c r="V149" i="3" s="1"/>
  <c r="I156" i="3"/>
  <c r="T155" i="3"/>
  <c r="T156" i="3" s="1"/>
  <c r="P155" i="3"/>
  <c r="P156" i="3" s="1"/>
  <c r="L155" i="3"/>
  <c r="L156" i="3" s="1"/>
  <c r="S155" i="3"/>
  <c r="O155" i="3"/>
  <c r="O156" i="3" s="1"/>
  <c r="K155" i="3"/>
  <c r="K156" i="3" s="1"/>
  <c r="V155" i="3"/>
  <c r="V156" i="3" s="1"/>
  <c r="N155" i="3"/>
  <c r="J155" i="3"/>
  <c r="J156" i="3" s="1"/>
  <c r="W165" i="3"/>
  <c r="S165" i="3"/>
  <c r="T165" i="3" s="1"/>
  <c r="U165" i="3" s="1"/>
  <c r="V165" i="3" s="1"/>
  <c r="I173" i="3"/>
  <c r="L171" i="3"/>
  <c r="L173" i="3" s="1"/>
  <c r="K171" i="3"/>
  <c r="K173" i="3" s="1"/>
  <c r="J171" i="3"/>
  <c r="J173" i="3" s="1"/>
  <c r="O199" i="3"/>
  <c r="P199" i="3" s="1"/>
  <c r="Q199" i="3" s="1"/>
  <c r="R199" i="3"/>
  <c r="S199" i="3" s="1"/>
  <c r="T207" i="3"/>
  <c r="U207" i="3" s="1"/>
  <c r="V207" i="3" s="1"/>
  <c r="W207" i="3"/>
  <c r="T211" i="3"/>
  <c r="U211" i="3" s="1"/>
  <c r="V211" i="3" s="1"/>
  <c r="W211" i="3"/>
  <c r="T215" i="3"/>
  <c r="U215" i="3" s="1"/>
  <c r="V215" i="3" s="1"/>
  <c r="W215" i="3"/>
  <c r="T219" i="3"/>
  <c r="U219" i="3" s="1"/>
  <c r="V219" i="3" s="1"/>
  <c r="W219" i="3"/>
  <c r="J230" i="3"/>
  <c r="M229" i="3"/>
  <c r="Q89" i="3"/>
  <c r="Q90" i="3" s="1"/>
  <c r="Q105" i="3"/>
  <c r="Q106" i="3" s="1"/>
  <c r="N112" i="3"/>
  <c r="O112" i="3" s="1"/>
  <c r="P112" i="3" s="1"/>
  <c r="Q112" i="3" s="1"/>
  <c r="N116" i="3"/>
  <c r="O116" i="3" s="1"/>
  <c r="P116" i="3" s="1"/>
  <c r="Q116" i="3" s="1"/>
  <c r="W119" i="3"/>
  <c r="W118" i="3"/>
  <c r="S122" i="3"/>
  <c r="O122" i="3"/>
  <c r="O123" i="3" s="1"/>
  <c r="K122" i="3"/>
  <c r="K123" i="3" s="1"/>
  <c r="V122" i="3"/>
  <c r="V123" i="3" s="1"/>
  <c r="N122" i="3"/>
  <c r="J122" i="3"/>
  <c r="Q122" i="3"/>
  <c r="Q123" i="3" s="1"/>
  <c r="S126" i="3"/>
  <c r="O126" i="3"/>
  <c r="O127" i="3" s="1"/>
  <c r="K126" i="3"/>
  <c r="K127" i="3" s="1"/>
  <c r="V126" i="3"/>
  <c r="V127" i="3" s="1"/>
  <c r="N126" i="3"/>
  <c r="J126" i="3"/>
  <c r="Q126" i="3"/>
  <c r="Q127" i="3" s="1"/>
  <c r="R130" i="3"/>
  <c r="Q134" i="3"/>
  <c r="Q135" i="3" s="1"/>
  <c r="W136" i="3"/>
  <c r="S136" i="3"/>
  <c r="T136" i="3" s="1"/>
  <c r="U136" i="3" s="1"/>
  <c r="V136" i="3" s="1"/>
  <c r="I143" i="3"/>
  <c r="T142" i="3"/>
  <c r="T143" i="3" s="1"/>
  <c r="P142" i="3"/>
  <c r="P143" i="3" s="1"/>
  <c r="L142" i="3"/>
  <c r="L143" i="3" s="1"/>
  <c r="S142" i="3"/>
  <c r="O142" i="3"/>
  <c r="O143" i="3" s="1"/>
  <c r="K142" i="3"/>
  <c r="K143" i="3" s="1"/>
  <c r="V142" i="3"/>
  <c r="V143" i="3" s="1"/>
  <c r="N142" i="3"/>
  <c r="J142" i="3"/>
  <c r="Q151" i="3"/>
  <c r="Q152" i="3" s="1"/>
  <c r="W153" i="3"/>
  <c r="S153" i="3"/>
  <c r="T153" i="3" s="1"/>
  <c r="U153" i="3" s="1"/>
  <c r="V153" i="3" s="1"/>
  <c r="I160" i="3"/>
  <c r="T159" i="3"/>
  <c r="T160" i="3" s="1"/>
  <c r="P159" i="3"/>
  <c r="P160" i="3" s="1"/>
  <c r="L159" i="3"/>
  <c r="L160" i="3" s="1"/>
  <c r="S159" i="3"/>
  <c r="O159" i="3"/>
  <c r="O160" i="3" s="1"/>
  <c r="K159" i="3"/>
  <c r="K160" i="3" s="1"/>
  <c r="V159" i="3"/>
  <c r="V160" i="3" s="1"/>
  <c r="N159" i="3"/>
  <c r="J159" i="3"/>
  <c r="Q167" i="3"/>
  <c r="Q168" i="3" s="1"/>
  <c r="W169" i="3"/>
  <c r="S169" i="3"/>
  <c r="T169" i="3" s="1"/>
  <c r="U169" i="3" s="1"/>
  <c r="V169" i="3" s="1"/>
  <c r="W174" i="3"/>
  <c r="N177" i="3"/>
  <c r="Q176" i="3"/>
  <c r="Q177" i="3" s="1"/>
  <c r="P176" i="3"/>
  <c r="P177" i="3" s="1"/>
  <c r="O176" i="3"/>
  <c r="O177" i="3" s="1"/>
  <c r="R178" i="3"/>
  <c r="S192" i="3"/>
  <c r="O192" i="3"/>
  <c r="O193" i="3" s="1"/>
  <c r="K192" i="3"/>
  <c r="K193" i="3" s="1"/>
  <c r="V192" i="3"/>
  <c r="V193" i="3" s="1"/>
  <c r="N192" i="3"/>
  <c r="J192" i="3"/>
  <c r="J193" i="3" s="1"/>
  <c r="Q192" i="3"/>
  <c r="Q193" i="3" s="1"/>
  <c r="N132" i="3"/>
  <c r="O132" i="3" s="1"/>
  <c r="P132" i="3" s="1"/>
  <c r="Q132" i="3" s="1"/>
  <c r="N136" i="3"/>
  <c r="O136" i="3" s="1"/>
  <c r="P136" i="3" s="1"/>
  <c r="Q136" i="3" s="1"/>
  <c r="N140" i="3"/>
  <c r="O140" i="3" s="1"/>
  <c r="P140" i="3" s="1"/>
  <c r="Q140" i="3" s="1"/>
  <c r="N145" i="3"/>
  <c r="O145" i="3" s="1"/>
  <c r="P145" i="3" s="1"/>
  <c r="Q145" i="3" s="1"/>
  <c r="N149" i="3"/>
  <c r="O149" i="3" s="1"/>
  <c r="P149" i="3" s="1"/>
  <c r="Q149" i="3" s="1"/>
  <c r="N153" i="3"/>
  <c r="O153" i="3" s="1"/>
  <c r="P153" i="3" s="1"/>
  <c r="Q153" i="3" s="1"/>
  <c r="N157" i="3"/>
  <c r="O157" i="3" s="1"/>
  <c r="P157" i="3" s="1"/>
  <c r="Q157" i="3" s="1"/>
  <c r="N161" i="3"/>
  <c r="O161" i="3" s="1"/>
  <c r="P161" i="3" s="1"/>
  <c r="Q161" i="3" s="1"/>
  <c r="N165" i="3"/>
  <c r="O165" i="3" s="1"/>
  <c r="P165" i="3" s="1"/>
  <c r="Q165" i="3" s="1"/>
  <c r="N169" i="3"/>
  <c r="O169" i="3" s="1"/>
  <c r="P169" i="3" s="1"/>
  <c r="Q169" i="3" s="1"/>
  <c r="O171" i="3"/>
  <c r="O173" i="3" s="1"/>
  <c r="S173" i="3"/>
  <c r="L192" i="3"/>
  <c r="L193" i="3" s="1"/>
  <c r="T192" i="3"/>
  <c r="T193" i="3" s="1"/>
  <c r="V205" i="3"/>
  <c r="V206" i="3" s="1"/>
  <c r="N205" i="3"/>
  <c r="J205" i="3"/>
  <c r="J206" i="3" s="1"/>
  <c r="U205" i="3"/>
  <c r="U206" i="3" s="1"/>
  <c r="Q205" i="3"/>
  <c r="Q206" i="3" s="1"/>
  <c r="I206" i="3"/>
  <c r="T205" i="3"/>
  <c r="T206" i="3" s="1"/>
  <c r="P205" i="3"/>
  <c r="P206" i="3" s="1"/>
  <c r="L205" i="3"/>
  <c r="L206" i="3" s="1"/>
  <c r="O205" i="3"/>
  <c r="O206" i="3" s="1"/>
  <c r="K205" i="3"/>
  <c r="K206" i="3" s="1"/>
  <c r="N120" i="3"/>
  <c r="O120" i="3" s="1"/>
  <c r="P120" i="3" s="1"/>
  <c r="Q120" i="3" s="1"/>
  <c r="N124" i="3"/>
  <c r="O124" i="3" s="1"/>
  <c r="P124" i="3" s="1"/>
  <c r="Q124" i="3" s="1"/>
  <c r="N128" i="3"/>
  <c r="O128" i="3" s="1"/>
  <c r="P128" i="3" s="1"/>
  <c r="Q128" i="3" s="1"/>
  <c r="P171" i="3"/>
  <c r="P173" i="3" s="1"/>
  <c r="M184" i="3"/>
  <c r="S188" i="3"/>
  <c r="O188" i="3"/>
  <c r="O189" i="3" s="1"/>
  <c r="K188" i="3"/>
  <c r="K189" i="3" s="1"/>
  <c r="V188" i="3"/>
  <c r="V189" i="3" s="1"/>
  <c r="N188" i="3"/>
  <c r="J188" i="3"/>
  <c r="Q188" i="3"/>
  <c r="Q189" i="3" s="1"/>
  <c r="U192" i="3"/>
  <c r="U193" i="3" s="1"/>
  <c r="S198" i="3"/>
  <c r="S205" i="3"/>
  <c r="Q197" i="3"/>
  <c r="Q198" i="3" s="1"/>
  <c r="U197" i="3"/>
  <c r="U198" i="3" s="1"/>
  <c r="V201" i="3"/>
  <c r="V202" i="3" s="1"/>
  <c r="N201" i="3"/>
  <c r="J201" i="3"/>
  <c r="J202" i="3" s="1"/>
  <c r="I202" i="3"/>
  <c r="T201" i="3"/>
  <c r="T202" i="3" s="1"/>
  <c r="P201" i="3"/>
  <c r="P202" i="3" s="1"/>
  <c r="L201" i="3"/>
  <c r="L202" i="3" s="1"/>
  <c r="Q201" i="3"/>
  <c r="Q202" i="3" s="1"/>
  <c r="Q180" i="3"/>
  <c r="S185" i="3"/>
  <c r="W185" i="3" s="1"/>
  <c r="X182" i="3" s="1"/>
  <c r="J197" i="3"/>
  <c r="J198" i="3" s="1"/>
  <c r="N197" i="3"/>
  <c r="V197" i="3"/>
  <c r="V198" i="3" s="1"/>
  <c r="K201" i="3"/>
  <c r="K202" i="3" s="1"/>
  <c r="S201" i="3"/>
  <c r="T203" i="3"/>
  <c r="U203" i="3" s="1"/>
  <c r="V203" i="3" s="1"/>
  <c r="W239" i="3"/>
  <c r="K197" i="3"/>
  <c r="K198" i="3" s="1"/>
  <c r="O197" i="3"/>
  <c r="O198" i="3" s="1"/>
  <c r="U201" i="3"/>
  <c r="U202" i="3" s="1"/>
  <c r="M230" i="3"/>
  <c r="L209" i="3"/>
  <c r="L210" i="3" s="1"/>
  <c r="P209" i="3"/>
  <c r="P210" i="3" s="1"/>
  <c r="T209" i="3"/>
  <c r="T210" i="3" s="1"/>
  <c r="I210" i="3"/>
  <c r="L213" i="3"/>
  <c r="L214" i="3" s="1"/>
  <c r="P213" i="3"/>
  <c r="P214" i="3" s="1"/>
  <c r="T213" i="3"/>
  <c r="T214" i="3" s="1"/>
  <c r="I214" i="3"/>
  <c r="L217" i="3"/>
  <c r="L218" i="3" s="1"/>
  <c r="P217" i="3"/>
  <c r="P218" i="3" s="1"/>
  <c r="T217" i="3"/>
  <c r="T218" i="3" s="1"/>
  <c r="I218" i="3"/>
  <c r="L221" i="3"/>
  <c r="L222" i="3" s="1"/>
  <c r="P221" i="3"/>
  <c r="P222" i="3" s="1"/>
  <c r="K258" i="3"/>
  <c r="Q209" i="3"/>
  <c r="Q210" i="3" s="1"/>
  <c r="U209" i="3"/>
  <c r="U210" i="3" s="1"/>
  <c r="Q213" i="3"/>
  <c r="Q214" i="3" s="1"/>
  <c r="U213" i="3"/>
  <c r="U214" i="3" s="1"/>
  <c r="Q217" i="3"/>
  <c r="Q218" i="3" s="1"/>
  <c r="U217" i="3"/>
  <c r="U218" i="3" s="1"/>
  <c r="I222" i="3"/>
  <c r="T221" i="3"/>
  <c r="T222" i="3" s="1"/>
  <c r="Q221" i="3"/>
  <c r="Q222" i="3" s="1"/>
  <c r="V221" i="3"/>
  <c r="V222" i="3" s="1"/>
  <c r="I226" i="3"/>
  <c r="T225" i="3"/>
  <c r="T226" i="3" s="1"/>
  <c r="P225" i="3"/>
  <c r="P226" i="3" s="1"/>
  <c r="L225" i="3"/>
  <c r="L226" i="3" s="1"/>
  <c r="S225" i="3"/>
  <c r="O225" i="3"/>
  <c r="O226" i="3" s="1"/>
  <c r="K225" i="3"/>
  <c r="K226" i="3" s="1"/>
  <c r="V225" i="3"/>
  <c r="V226" i="3" s="1"/>
  <c r="N225" i="3"/>
  <c r="J225" i="3"/>
  <c r="J226" i="3" s="1"/>
  <c r="J209" i="3"/>
  <c r="J210" i="3" s="1"/>
  <c r="N209" i="3"/>
  <c r="J213" i="3"/>
  <c r="J214" i="3" s="1"/>
  <c r="N213" i="3"/>
  <c r="J217" i="3"/>
  <c r="J218" i="3" s="1"/>
  <c r="N217" i="3"/>
  <c r="J221" i="3"/>
  <c r="J222" i="3" s="1"/>
  <c r="N221" i="3"/>
  <c r="O223" i="3"/>
  <c r="P223" i="3" s="1"/>
  <c r="Q223" i="3" s="1"/>
  <c r="R223" i="3"/>
  <c r="S223" i="3" s="1"/>
  <c r="R230" i="3"/>
  <c r="R229" i="3"/>
  <c r="O231" i="3"/>
  <c r="P231" i="3" s="1"/>
  <c r="Q231" i="3" s="1"/>
  <c r="R231" i="3"/>
  <c r="S231" i="3" s="1"/>
  <c r="K233" i="3"/>
  <c r="K234" i="3" s="1"/>
  <c r="O233" i="3"/>
  <c r="S233" i="3"/>
  <c r="L257" i="3"/>
  <c r="R227" i="3"/>
  <c r="S227" i="3" s="1"/>
  <c r="L233" i="3"/>
  <c r="L234" i="3" s="1"/>
  <c r="P233" i="3"/>
  <c r="P234" i="3" s="1"/>
  <c r="T233" i="3"/>
  <c r="T234" i="3" s="1"/>
  <c r="I234" i="3"/>
  <c r="I257" i="3"/>
  <c r="I258" i="3"/>
  <c r="Q233" i="3"/>
  <c r="Q234" i="3" s="1"/>
  <c r="S14" i="1"/>
  <c r="O14" i="1"/>
  <c r="O15" i="1" s="1"/>
  <c r="K14" i="1"/>
  <c r="K15" i="1" s="1"/>
  <c r="V14" i="1"/>
  <c r="V15" i="1" s="1"/>
  <c r="N14" i="1"/>
  <c r="J14" i="1"/>
  <c r="J15" i="1" s="1"/>
  <c r="Q51" i="1"/>
  <c r="Q52" i="1" s="1"/>
  <c r="W132" i="1"/>
  <c r="S132" i="1"/>
  <c r="T132" i="1" s="1"/>
  <c r="U132" i="1" s="1"/>
  <c r="V132" i="1" s="1"/>
  <c r="R119" i="1"/>
  <c r="V89" i="1"/>
  <c r="V90" i="1" s="1"/>
  <c r="N89" i="1"/>
  <c r="J89" i="1"/>
  <c r="J90" i="1" s="1"/>
  <c r="I90" i="1"/>
  <c r="S89" i="1"/>
  <c r="Q89" i="1"/>
  <c r="Q90" i="1" s="1"/>
  <c r="L89" i="1"/>
  <c r="L90" i="1" s="1"/>
  <c r="U89" i="1"/>
  <c r="U90" i="1" s="1"/>
  <c r="P89" i="1"/>
  <c r="P90" i="1" s="1"/>
  <c r="K89" i="1"/>
  <c r="K90" i="1" s="1"/>
  <c r="U111" i="1"/>
  <c r="W110" i="1"/>
  <c r="Q14" i="1"/>
  <c r="Q15" i="1" s="1"/>
  <c r="S22" i="1"/>
  <c r="O22" i="1"/>
  <c r="O23" i="1" s="1"/>
  <c r="K22" i="1"/>
  <c r="K23" i="1" s="1"/>
  <c r="V22" i="1"/>
  <c r="V23" i="1" s="1"/>
  <c r="N22" i="1"/>
  <c r="J22" i="1"/>
  <c r="J23" i="1" s="1"/>
  <c r="Q22" i="1"/>
  <c r="Q23" i="1" s="1"/>
  <c r="S51" i="1"/>
  <c r="O51" i="1"/>
  <c r="O52" i="1" s="1"/>
  <c r="K51" i="1"/>
  <c r="K52" i="1" s="1"/>
  <c r="V51" i="1"/>
  <c r="V52" i="1" s="1"/>
  <c r="N51" i="1"/>
  <c r="J51" i="1"/>
  <c r="J52" i="1" s="1"/>
  <c r="S102" i="1"/>
  <c r="V101" i="1"/>
  <c r="V102" i="1" s="1"/>
  <c r="U101" i="1"/>
  <c r="U102" i="1" s="1"/>
  <c r="T101" i="1"/>
  <c r="T102" i="1" s="1"/>
  <c r="L14" i="1"/>
  <c r="L15" i="1" s="1"/>
  <c r="T14" i="1"/>
  <c r="T15" i="1" s="1"/>
  <c r="L22" i="1"/>
  <c r="L23" i="1" s="1"/>
  <c r="T22" i="1"/>
  <c r="T23" i="1" s="1"/>
  <c r="S34" i="1"/>
  <c r="O34" i="1"/>
  <c r="O35" i="1" s="1"/>
  <c r="K34" i="1"/>
  <c r="K35" i="1" s="1"/>
  <c r="V34" i="1"/>
  <c r="V35" i="1" s="1"/>
  <c r="N34" i="1"/>
  <c r="J34" i="1"/>
  <c r="J35" i="1" s="1"/>
  <c r="Q34" i="1"/>
  <c r="Q35" i="1" s="1"/>
  <c r="S42" i="1"/>
  <c r="O42" i="1"/>
  <c r="O43" i="1" s="1"/>
  <c r="K42" i="1"/>
  <c r="K43" i="1" s="1"/>
  <c r="V42" i="1"/>
  <c r="V43" i="1" s="1"/>
  <c r="N42" i="1"/>
  <c r="J42" i="1"/>
  <c r="J43" i="1" s="1"/>
  <c r="Q42" i="1"/>
  <c r="Q43" i="1" s="1"/>
  <c r="T51" i="1"/>
  <c r="T52" i="1" s="1"/>
  <c r="R75" i="1"/>
  <c r="S78" i="1"/>
  <c r="S87" i="1"/>
  <c r="T87" i="1" s="1"/>
  <c r="U87" i="1" s="1"/>
  <c r="V87" i="1" s="1"/>
  <c r="W87" i="1"/>
  <c r="U14" i="1"/>
  <c r="U15" i="1" s="1"/>
  <c r="S18" i="1"/>
  <c r="O18" i="1"/>
  <c r="O19" i="1" s="1"/>
  <c r="K18" i="1"/>
  <c r="K19" i="1" s="1"/>
  <c r="V18" i="1"/>
  <c r="V19" i="1" s="1"/>
  <c r="N18" i="1"/>
  <c r="J18" i="1"/>
  <c r="Q18" i="1"/>
  <c r="Q19" i="1" s="1"/>
  <c r="U22" i="1"/>
  <c r="U23" i="1" s="1"/>
  <c r="K26" i="1"/>
  <c r="K27" i="1" s="1"/>
  <c r="J26" i="1"/>
  <c r="T34" i="1"/>
  <c r="T35" i="1" s="1"/>
  <c r="T42" i="1"/>
  <c r="T43" i="1" s="1"/>
  <c r="U51" i="1"/>
  <c r="U52" i="1" s="1"/>
  <c r="V65" i="1"/>
  <c r="V66" i="1" s="1"/>
  <c r="N65" i="1"/>
  <c r="J65" i="1"/>
  <c r="J66" i="1" s="1"/>
  <c r="I66" i="1"/>
  <c r="S65" i="1"/>
  <c r="Q65" i="1"/>
  <c r="Q66" i="1" s="1"/>
  <c r="L65" i="1"/>
  <c r="L66" i="1" s="1"/>
  <c r="U65" i="1"/>
  <c r="U66" i="1" s="1"/>
  <c r="P65" i="1"/>
  <c r="P66" i="1" s="1"/>
  <c r="K65" i="1"/>
  <c r="K66" i="1" s="1"/>
  <c r="P14" i="1"/>
  <c r="P15" i="1" s="1"/>
  <c r="I15" i="1"/>
  <c r="L18" i="1"/>
  <c r="L19" i="1" s="1"/>
  <c r="T18" i="1"/>
  <c r="T19" i="1" s="1"/>
  <c r="P22" i="1"/>
  <c r="P23" i="1" s="1"/>
  <c r="I23" i="1"/>
  <c r="L26" i="1"/>
  <c r="L27" i="1" s="1"/>
  <c r="S30" i="1"/>
  <c r="O30" i="1"/>
  <c r="O31" i="1" s="1"/>
  <c r="K30" i="1"/>
  <c r="K31" i="1" s="1"/>
  <c r="V30" i="1"/>
  <c r="V31" i="1" s="1"/>
  <c r="N30" i="1"/>
  <c r="J30" i="1"/>
  <c r="Q30" i="1"/>
  <c r="Q31" i="1" s="1"/>
  <c r="U34" i="1"/>
  <c r="U35" i="1" s="1"/>
  <c r="S38" i="1"/>
  <c r="O38" i="1"/>
  <c r="O39" i="1" s="1"/>
  <c r="K38" i="1"/>
  <c r="K39" i="1" s="1"/>
  <c r="V38" i="1"/>
  <c r="V39" i="1" s="1"/>
  <c r="N38" i="1"/>
  <c r="J38" i="1"/>
  <c r="Q38" i="1"/>
  <c r="Q39" i="1" s="1"/>
  <c r="U42" i="1"/>
  <c r="U43" i="1" s="1"/>
  <c r="K46" i="1"/>
  <c r="K48" i="1" s="1"/>
  <c r="J46" i="1"/>
  <c r="P51" i="1"/>
  <c r="P52" i="1" s="1"/>
  <c r="I52" i="1"/>
  <c r="O65" i="1"/>
  <c r="O66" i="1" s="1"/>
  <c r="T67" i="1"/>
  <c r="U67" i="1" s="1"/>
  <c r="V67" i="1" s="1"/>
  <c r="W67" i="1"/>
  <c r="O89" i="1"/>
  <c r="O90" i="1" s="1"/>
  <c r="W95" i="1"/>
  <c r="J101" i="1"/>
  <c r="J102" i="1" s="1"/>
  <c r="L101" i="1"/>
  <c r="L102" i="1" s="1"/>
  <c r="K101" i="1"/>
  <c r="K102" i="1" s="1"/>
  <c r="W111" i="1"/>
  <c r="Q57" i="1"/>
  <c r="Q58" i="1" s="1"/>
  <c r="U57" i="1"/>
  <c r="U58" i="1" s="1"/>
  <c r="Q61" i="1"/>
  <c r="Q62" i="1" s="1"/>
  <c r="U61" i="1"/>
  <c r="U62" i="1" s="1"/>
  <c r="R79" i="1"/>
  <c r="N82" i="1"/>
  <c r="Q81" i="1"/>
  <c r="Q82" i="1" s="1"/>
  <c r="R88" i="1"/>
  <c r="W91" i="1"/>
  <c r="S98" i="1"/>
  <c r="V97" i="1"/>
  <c r="V98" i="1" s="1"/>
  <c r="I98" i="1"/>
  <c r="P111" i="1"/>
  <c r="R111" i="1" s="1"/>
  <c r="R110" i="1"/>
  <c r="R112" i="1"/>
  <c r="N112" i="1"/>
  <c r="O112" i="1" s="1"/>
  <c r="P112" i="1" s="1"/>
  <c r="Q112" i="1" s="1"/>
  <c r="P114" i="1"/>
  <c r="P115" i="1" s="1"/>
  <c r="O114" i="1"/>
  <c r="O115" i="1" s="1"/>
  <c r="N115" i="1"/>
  <c r="R116" i="1"/>
  <c r="N116" i="1"/>
  <c r="O116" i="1" s="1"/>
  <c r="P116" i="1" s="1"/>
  <c r="Q116" i="1" s="1"/>
  <c r="R120" i="1"/>
  <c r="N120" i="1"/>
  <c r="O120" i="1" s="1"/>
  <c r="P120" i="1" s="1"/>
  <c r="Q120" i="1" s="1"/>
  <c r="V46" i="1"/>
  <c r="V48" i="1" s="1"/>
  <c r="S48" i="1"/>
  <c r="J57" i="1"/>
  <c r="J58" i="1" s="1"/>
  <c r="N57" i="1"/>
  <c r="V57" i="1"/>
  <c r="V58" i="1" s="1"/>
  <c r="J61" i="1"/>
  <c r="J62" i="1" s="1"/>
  <c r="N61" i="1"/>
  <c r="V61" i="1"/>
  <c r="V62" i="1" s="1"/>
  <c r="V69" i="1"/>
  <c r="V71" i="1" s="1"/>
  <c r="J69" i="1"/>
  <c r="S69" i="1"/>
  <c r="I71" i="1"/>
  <c r="O81" i="1"/>
  <c r="T81" i="1"/>
  <c r="S94" i="1"/>
  <c r="S74" i="1" s="1"/>
  <c r="V93" i="1"/>
  <c r="V94" i="1" s="1"/>
  <c r="V74" i="1" s="1"/>
  <c r="I94" i="1"/>
  <c r="K97" i="1"/>
  <c r="T97" i="1"/>
  <c r="I115" i="1"/>
  <c r="L114" i="1"/>
  <c r="L115" i="1" s="1"/>
  <c r="K114" i="1"/>
  <c r="Q114" i="1"/>
  <c r="Q115" i="1" s="1"/>
  <c r="M119" i="1"/>
  <c r="X116" i="1" s="1"/>
  <c r="M118" i="1"/>
  <c r="S161" i="1"/>
  <c r="T161" i="1" s="1"/>
  <c r="U161" i="1" s="1"/>
  <c r="V161" i="1" s="1"/>
  <c r="W161" i="1"/>
  <c r="K57" i="1"/>
  <c r="K58" i="1" s="1"/>
  <c r="O57" i="1"/>
  <c r="O58" i="1" s="1"/>
  <c r="K61" i="1"/>
  <c r="K62" i="1" s="1"/>
  <c r="O61" i="1"/>
  <c r="O62" i="1" s="1"/>
  <c r="P81" i="1"/>
  <c r="P82" i="1" s="1"/>
  <c r="V81" i="1"/>
  <c r="V82" i="1" s="1"/>
  <c r="L97" i="1"/>
  <c r="L98" i="1" s="1"/>
  <c r="U97" i="1"/>
  <c r="U98" i="1" s="1"/>
  <c r="R118" i="1"/>
  <c r="M121" i="1"/>
  <c r="R124" i="1"/>
  <c r="M131" i="1"/>
  <c r="S145" i="1"/>
  <c r="T145" i="1" s="1"/>
  <c r="U145" i="1" s="1"/>
  <c r="V145" i="1" s="1"/>
  <c r="W145" i="1"/>
  <c r="Q105" i="1"/>
  <c r="Q106" i="1" s="1"/>
  <c r="U105" i="1"/>
  <c r="U106" i="1" s="1"/>
  <c r="W114" i="1"/>
  <c r="R121" i="1"/>
  <c r="W128" i="1"/>
  <c r="S128" i="1"/>
  <c r="T128" i="1" s="1"/>
  <c r="U128" i="1" s="1"/>
  <c r="V128" i="1" s="1"/>
  <c r="Q77" i="1"/>
  <c r="Q78" i="1" s="1"/>
  <c r="J105" i="1"/>
  <c r="J106" i="1" s="1"/>
  <c r="N105" i="1"/>
  <c r="J110" i="1"/>
  <c r="J111" i="1" s="1"/>
  <c r="R130" i="1"/>
  <c r="W131" i="1"/>
  <c r="W130" i="1"/>
  <c r="K171" i="1"/>
  <c r="K173" i="1" s="1"/>
  <c r="J171" i="1"/>
  <c r="J173" i="1" s="1"/>
  <c r="I173" i="1"/>
  <c r="L171" i="1"/>
  <c r="L173" i="1" s="1"/>
  <c r="R184" i="1"/>
  <c r="R186" i="1"/>
  <c r="N186" i="1"/>
  <c r="O186" i="1" s="1"/>
  <c r="P186" i="1" s="1"/>
  <c r="Q186" i="1" s="1"/>
  <c r="S188" i="1"/>
  <c r="O188" i="1"/>
  <c r="O189" i="1" s="1"/>
  <c r="K188" i="1"/>
  <c r="K189" i="1" s="1"/>
  <c r="I189" i="1"/>
  <c r="V188" i="1"/>
  <c r="V189" i="1" s="1"/>
  <c r="Q188" i="1"/>
  <c r="Q189" i="1" s="1"/>
  <c r="L188" i="1"/>
  <c r="L189" i="1" s="1"/>
  <c r="T188" i="1"/>
  <c r="T189" i="1" s="1"/>
  <c r="I202" i="1"/>
  <c r="T201" i="1"/>
  <c r="T202" i="1" s="1"/>
  <c r="P201" i="1"/>
  <c r="P202" i="1" s="1"/>
  <c r="L201" i="1"/>
  <c r="L202" i="1" s="1"/>
  <c r="S201" i="1"/>
  <c r="O201" i="1"/>
  <c r="O202" i="1" s="1"/>
  <c r="K201" i="1"/>
  <c r="K202" i="1" s="1"/>
  <c r="U201" i="1"/>
  <c r="U202" i="1" s="1"/>
  <c r="J201" i="1"/>
  <c r="J202" i="1" s="1"/>
  <c r="I210" i="1"/>
  <c r="T209" i="1"/>
  <c r="T210" i="1" s="1"/>
  <c r="P209" i="1"/>
  <c r="P210" i="1" s="1"/>
  <c r="L209" i="1"/>
  <c r="L210" i="1" s="1"/>
  <c r="S209" i="1"/>
  <c r="O209" i="1"/>
  <c r="O210" i="1" s="1"/>
  <c r="K209" i="1"/>
  <c r="K210" i="1" s="1"/>
  <c r="U209" i="1"/>
  <c r="U210" i="1" s="1"/>
  <c r="J209" i="1"/>
  <c r="J210" i="1" s="1"/>
  <c r="I218" i="1"/>
  <c r="T217" i="1"/>
  <c r="T218" i="1" s="1"/>
  <c r="P217" i="1"/>
  <c r="P218" i="1" s="1"/>
  <c r="L217" i="1"/>
  <c r="L218" i="1" s="1"/>
  <c r="S217" i="1"/>
  <c r="O217" i="1"/>
  <c r="O218" i="1" s="1"/>
  <c r="K217" i="1"/>
  <c r="K218" i="1" s="1"/>
  <c r="U217" i="1"/>
  <c r="U218" i="1" s="1"/>
  <c r="J217" i="1"/>
  <c r="J218" i="1" s="1"/>
  <c r="T227" i="1"/>
  <c r="U227" i="1" s="1"/>
  <c r="V227" i="1" s="1"/>
  <c r="W227" i="1"/>
  <c r="V147" i="1"/>
  <c r="V148" i="1" s="1"/>
  <c r="N147" i="1"/>
  <c r="J147" i="1"/>
  <c r="O147" i="1"/>
  <c r="O148" i="1" s="1"/>
  <c r="T147" i="1"/>
  <c r="T148" i="1" s="1"/>
  <c r="V155" i="1"/>
  <c r="V156" i="1" s="1"/>
  <c r="N155" i="1"/>
  <c r="J155" i="1"/>
  <c r="O155" i="1"/>
  <c r="O156" i="1" s="1"/>
  <c r="T155" i="1"/>
  <c r="T156" i="1" s="1"/>
  <c r="V163" i="1"/>
  <c r="V164" i="1" s="1"/>
  <c r="N163" i="1"/>
  <c r="J163" i="1"/>
  <c r="O163" i="1"/>
  <c r="O164" i="1" s="1"/>
  <c r="T163" i="1"/>
  <c r="T164" i="1" s="1"/>
  <c r="I177" i="1"/>
  <c r="K176" i="1"/>
  <c r="K177" i="1" s="1"/>
  <c r="J176" i="1"/>
  <c r="J177" i="1" s="1"/>
  <c r="M184" i="1"/>
  <c r="J185" i="1"/>
  <c r="M185" i="1" s="1"/>
  <c r="X182" i="1" s="1"/>
  <c r="W184" i="1"/>
  <c r="J188" i="1"/>
  <c r="J189" i="1" s="1"/>
  <c r="U188" i="1"/>
  <c r="U189" i="1" s="1"/>
  <c r="O199" i="1"/>
  <c r="P199" i="1" s="1"/>
  <c r="Q199" i="1" s="1"/>
  <c r="R199" i="1"/>
  <c r="S199" i="1" s="1"/>
  <c r="N201" i="1"/>
  <c r="O207" i="1"/>
  <c r="P207" i="1" s="1"/>
  <c r="Q207" i="1" s="1"/>
  <c r="R207" i="1"/>
  <c r="S207" i="1" s="1"/>
  <c r="N209" i="1"/>
  <c r="O215" i="1"/>
  <c r="P215" i="1" s="1"/>
  <c r="Q215" i="1" s="1"/>
  <c r="R215" i="1"/>
  <c r="S215" i="1" s="1"/>
  <c r="N217" i="1"/>
  <c r="M245" i="1"/>
  <c r="L122" i="1"/>
  <c r="L123" i="1" s="1"/>
  <c r="P122" i="1"/>
  <c r="P123" i="1" s="1"/>
  <c r="T122" i="1"/>
  <c r="L126" i="1"/>
  <c r="L127" i="1" s="1"/>
  <c r="P126" i="1"/>
  <c r="P127" i="1" s="1"/>
  <c r="T126" i="1"/>
  <c r="T127" i="1" s="1"/>
  <c r="I127" i="1"/>
  <c r="M130" i="1"/>
  <c r="N131" i="1"/>
  <c r="R131" i="1" s="1"/>
  <c r="Q134" i="1"/>
  <c r="Q135" i="1" s="1"/>
  <c r="Q138" i="1"/>
  <c r="Q139" i="1" s="1"/>
  <c r="U138" i="1"/>
  <c r="U139" i="1" s="1"/>
  <c r="S142" i="1"/>
  <c r="K147" i="1"/>
  <c r="K148" i="1" s="1"/>
  <c r="P147" i="1"/>
  <c r="P148" i="1" s="1"/>
  <c r="U147" i="1"/>
  <c r="U148" i="1" s="1"/>
  <c r="S151" i="1"/>
  <c r="K155" i="1"/>
  <c r="K156" i="1" s="1"/>
  <c r="P155" i="1"/>
  <c r="P156" i="1" s="1"/>
  <c r="U155" i="1"/>
  <c r="U156" i="1" s="1"/>
  <c r="S159" i="1"/>
  <c r="K163" i="1"/>
  <c r="K164" i="1" s="1"/>
  <c r="P163" i="1"/>
  <c r="P164" i="1" s="1"/>
  <c r="U163" i="1"/>
  <c r="U164" i="1" s="1"/>
  <c r="S167" i="1"/>
  <c r="O167" i="1"/>
  <c r="O168" i="1" s="1"/>
  <c r="K167" i="1"/>
  <c r="K168" i="1" s="1"/>
  <c r="V167" i="1"/>
  <c r="V168" i="1" s="1"/>
  <c r="N167" i="1"/>
  <c r="J167" i="1"/>
  <c r="Q167" i="1"/>
  <c r="Q168" i="1" s="1"/>
  <c r="L176" i="1"/>
  <c r="L177" i="1" s="1"/>
  <c r="N188" i="1"/>
  <c r="I198" i="1"/>
  <c r="T197" i="1"/>
  <c r="T198" i="1" s="1"/>
  <c r="P197" i="1"/>
  <c r="P198" i="1" s="1"/>
  <c r="L197" i="1"/>
  <c r="L198" i="1" s="1"/>
  <c r="S197" i="1"/>
  <c r="O197" i="1"/>
  <c r="O198" i="1" s="1"/>
  <c r="K197" i="1"/>
  <c r="K198" i="1" s="1"/>
  <c r="U197" i="1"/>
  <c r="U198" i="1" s="1"/>
  <c r="J197" i="1"/>
  <c r="J198" i="1" s="1"/>
  <c r="Q201" i="1"/>
  <c r="Q202" i="1" s="1"/>
  <c r="I206" i="1"/>
  <c r="T205" i="1"/>
  <c r="T206" i="1" s="1"/>
  <c r="P205" i="1"/>
  <c r="P206" i="1" s="1"/>
  <c r="L205" i="1"/>
  <c r="L206" i="1" s="1"/>
  <c r="S205" i="1"/>
  <c r="O205" i="1"/>
  <c r="O206" i="1" s="1"/>
  <c r="K205" i="1"/>
  <c r="K206" i="1" s="1"/>
  <c r="U205" i="1"/>
  <c r="U206" i="1" s="1"/>
  <c r="J205" i="1"/>
  <c r="J206" i="1" s="1"/>
  <c r="Q209" i="1"/>
  <c r="Q210" i="1" s="1"/>
  <c r="I214" i="1"/>
  <c r="T213" i="1"/>
  <c r="T214" i="1" s="1"/>
  <c r="P213" i="1"/>
  <c r="P214" i="1" s="1"/>
  <c r="L213" i="1"/>
  <c r="L214" i="1" s="1"/>
  <c r="S213" i="1"/>
  <c r="O213" i="1"/>
  <c r="O214" i="1" s="1"/>
  <c r="K213" i="1"/>
  <c r="K214" i="1" s="1"/>
  <c r="U213" i="1"/>
  <c r="U214" i="1" s="1"/>
  <c r="J213" i="1"/>
  <c r="J214" i="1" s="1"/>
  <c r="Q217" i="1"/>
  <c r="Q218" i="1" s="1"/>
  <c r="K230" i="1"/>
  <c r="M230" i="1" s="1"/>
  <c r="X227" i="1" s="1"/>
  <c r="M229" i="1"/>
  <c r="T231" i="1"/>
  <c r="U231" i="1" s="1"/>
  <c r="V231" i="1" s="1"/>
  <c r="W231" i="1"/>
  <c r="Q122" i="1"/>
  <c r="Q123" i="1" s="1"/>
  <c r="Q126" i="1"/>
  <c r="Q127" i="1" s="1"/>
  <c r="V142" i="1"/>
  <c r="V143" i="1" s="1"/>
  <c r="N142" i="1"/>
  <c r="J142" i="1"/>
  <c r="J143" i="1" s="1"/>
  <c r="O142" i="1"/>
  <c r="O143" i="1" s="1"/>
  <c r="T142" i="1"/>
  <c r="T143" i="1" s="1"/>
  <c r="L147" i="1"/>
  <c r="L148" i="1" s="1"/>
  <c r="Q147" i="1"/>
  <c r="Q148" i="1" s="1"/>
  <c r="V151" i="1"/>
  <c r="V152" i="1" s="1"/>
  <c r="N151" i="1"/>
  <c r="J151" i="1"/>
  <c r="J152" i="1" s="1"/>
  <c r="O151" i="1"/>
  <c r="O152" i="1" s="1"/>
  <c r="T151" i="1"/>
  <c r="T152" i="1" s="1"/>
  <c r="L155" i="1"/>
  <c r="L156" i="1" s="1"/>
  <c r="Q155" i="1"/>
  <c r="Q156" i="1" s="1"/>
  <c r="V159" i="1"/>
  <c r="V160" i="1" s="1"/>
  <c r="N159" i="1"/>
  <c r="J159" i="1"/>
  <c r="J160" i="1" s="1"/>
  <c r="O159" i="1"/>
  <c r="O160" i="1" s="1"/>
  <c r="T159" i="1"/>
  <c r="T160" i="1" s="1"/>
  <c r="L163" i="1"/>
  <c r="L164" i="1" s="1"/>
  <c r="Q163" i="1"/>
  <c r="Q164" i="1" s="1"/>
  <c r="W178" i="1"/>
  <c r="P188" i="1"/>
  <c r="P189" i="1" s="1"/>
  <c r="O195" i="1"/>
  <c r="P195" i="1" s="1"/>
  <c r="Q195" i="1" s="1"/>
  <c r="R195" i="1"/>
  <c r="S195" i="1" s="1"/>
  <c r="V201" i="1"/>
  <c r="V202" i="1" s="1"/>
  <c r="O203" i="1"/>
  <c r="P203" i="1" s="1"/>
  <c r="Q203" i="1" s="1"/>
  <c r="R203" i="1"/>
  <c r="S203" i="1" s="1"/>
  <c r="V209" i="1"/>
  <c r="V210" i="1" s="1"/>
  <c r="O211" i="1"/>
  <c r="P211" i="1" s="1"/>
  <c r="Q211" i="1" s="1"/>
  <c r="R211" i="1"/>
  <c r="S211" i="1" s="1"/>
  <c r="V217" i="1"/>
  <c r="V218" i="1" s="1"/>
  <c r="R219" i="1"/>
  <c r="S219" i="1" s="1"/>
  <c r="O219" i="1"/>
  <c r="P219" i="1" s="1"/>
  <c r="Q219" i="1" s="1"/>
  <c r="T223" i="1"/>
  <c r="U223" i="1" s="1"/>
  <c r="V223" i="1" s="1"/>
  <c r="W223" i="1"/>
  <c r="V171" i="1"/>
  <c r="V173" i="1" s="1"/>
  <c r="S173" i="1"/>
  <c r="V180" i="1"/>
  <c r="V181" i="1" s="1"/>
  <c r="N180" i="1"/>
  <c r="J180" i="1"/>
  <c r="O180" i="1"/>
  <c r="O181" i="1" s="1"/>
  <c r="T180" i="1"/>
  <c r="T181" i="1" s="1"/>
  <c r="R190" i="1"/>
  <c r="N190" i="1"/>
  <c r="O190" i="1" s="1"/>
  <c r="P190" i="1" s="1"/>
  <c r="Q190" i="1" s="1"/>
  <c r="S192" i="1"/>
  <c r="O192" i="1"/>
  <c r="O193" i="1" s="1"/>
  <c r="K192" i="1"/>
  <c r="N192" i="1"/>
  <c r="T192" i="1"/>
  <c r="T193" i="1" s="1"/>
  <c r="W229" i="1"/>
  <c r="S177" i="1"/>
  <c r="V176" i="1"/>
  <c r="V177" i="1" s="1"/>
  <c r="N222" i="1"/>
  <c r="S226" i="1"/>
  <c r="L238" i="1"/>
  <c r="L237" i="1" s="1"/>
  <c r="L236" i="1" s="1"/>
  <c r="L235" i="1" s="1"/>
  <c r="S221" i="1"/>
  <c r="O221" i="1"/>
  <c r="O222" i="1" s="1"/>
  <c r="K221" i="1"/>
  <c r="K222" i="1" s="1"/>
  <c r="U221" i="1"/>
  <c r="U222" i="1" s="1"/>
  <c r="Q221" i="1"/>
  <c r="Q222" i="1" s="1"/>
  <c r="P221" i="1"/>
  <c r="P222" i="1" s="1"/>
  <c r="I222" i="1"/>
  <c r="Q225" i="1"/>
  <c r="Q226" i="1" s="1"/>
  <c r="U225" i="1"/>
  <c r="U226" i="1" s="1"/>
  <c r="J233" i="1"/>
  <c r="J234" i="1" s="1"/>
  <c r="N233" i="1"/>
  <c r="V233" i="1"/>
  <c r="V234" i="1" s="1"/>
  <c r="J268" i="1"/>
  <c r="J269" i="1"/>
  <c r="K225" i="1"/>
  <c r="K226" i="1" s="1"/>
  <c r="O225" i="1"/>
  <c r="O226" i="1" s="1"/>
  <c r="L233" i="1"/>
  <c r="L234" i="1" s="1"/>
  <c r="P233" i="1"/>
  <c r="P234" i="1" s="1"/>
  <c r="T233" i="1"/>
  <c r="T234" i="1" s="1"/>
  <c r="I234" i="1"/>
  <c r="Q233" i="1"/>
  <c r="Q234" i="1" s="1"/>
  <c r="U74" i="1" l="1"/>
  <c r="V74" i="3"/>
  <c r="T74" i="3"/>
  <c r="X83" i="3"/>
  <c r="M74" i="3"/>
  <c r="W115" i="3"/>
  <c r="M177" i="3"/>
  <c r="M226" i="1"/>
  <c r="M222" i="1"/>
  <c r="M35" i="3"/>
  <c r="M34" i="3"/>
  <c r="M18" i="3"/>
  <c r="W115" i="1"/>
  <c r="R82" i="3"/>
  <c r="M19" i="3"/>
  <c r="T54" i="1"/>
  <c r="T53" i="1" s="1"/>
  <c r="R69" i="1"/>
  <c r="M81" i="3"/>
  <c r="M52" i="3"/>
  <c r="W57" i="3"/>
  <c r="X245" i="3"/>
  <c r="R238" i="1"/>
  <c r="R237" i="1" s="1"/>
  <c r="J280" i="1" s="1"/>
  <c r="J279" i="1" s="1"/>
  <c r="R62" i="3"/>
  <c r="W48" i="3"/>
  <c r="R139" i="1"/>
  <c r="W173" i="3"/>
  <c r="W93" i="3"/>
  <c r="W22" i="3"/>
  <c r="M238" i="3"/>
  <c r="M237" i="3" s="1"/>
  <c r="I280" i="3" s="1"/>
  <c r="R238" i="3"/>
  <c r="R237" i="3" s="1"/>
  <c r="M181" i="3"/>
  <c r="M39" i="3"/>
  <c r="M62" i="3"/>
  <c r="M82" i="1"/>
  <c r="M135" i="1"/>
  <c r="R27" i="1"/>
  <c r="M81" i="1"/>
  <c r="R77" i="1"/>
  <c r="R173" i="3"/>
  <c r="M94" i="3"/>
  <c r="W94" i="3"/>
  <c r="J54" i="3"/>
  <c r="J53" i="3" s="1"/>
  <c r="M89" i="3"/>
  <c r="J11" i="3"/>
  <c r="J10" i="3" s="1"/>
  <c r="W35" i="3"/>
  <c r="M43" i="3"/>
  <c r="M238" i="1"/>
  <c r="M237" i="1" s="1"/>
  <c r="I280" i="1" s="1"/>
  <c r="M160" i="1"/>
  <c r="V107" i="1"/>
  <c r="W27" i="1"/>
  <c r="R46" i="1"/>
  <c r="M180" i="3"/>
  <c r="M57" i="3"/>
  <c r="R39" i="3"/>
  <c r="W46" i="3"/>
  <c r="M114" i="3"/>
  <c r="M176" i="3"/>
  <c r="M48" i="3"/>
  <c r="W23" i="3"/>
  <c r="R101" i="1"/>
  <c r="W26" i="1"/>
  <c r="R98" i="1"/>
  <c r="W30" i="3"/>
  <c r="M26" i="3"/>
  <c r="W15" i="3"/>
  <c r="K11" i="3"/>
  <c r="K10" i="3" s="1"/>
  <c r="M134" i="1"/>
  <c r="M62" i="1"/>
  <c r="R97" i="1"/>
  <c r="L54" i="1"/>
  <c r="L53" i="1" s="1"/>
  <c r="W238" i="3"/>
  <c r="W237" i="3" s="1"/>
  <c r="K280" i="3" s="1"/>
  <c r="K279" i="3" s="1"/>
  <c r="M198" i="3"/>
  <c r="M202" i="3"/>
  <c r="W97" i="3"/>
  <c r="M71" i="3"/>
  <c r="M38" i="3"/>
  <c r="M46" i="3"/>
  <c r="M139" i="1"/>
  <c r="M78" i="1"/>
  <c r="K54" i="3"/>
  <c r="K53" i="3" s="1"/>
  <c r="W226" i="1"/>
  <c r="R213" i="1"/>
  <c r="R123" i="1"/>
  <c r="Q194" i="1"/>
  <c r="M110" i="1"/>
  <c r="R26" i="1"/>
  <c r="W173" i="1"/>
  <c r="R214" i="1"/>
  <c r="M122" i="1"/>
  <c r="M77" i="1"/>
  <c r="M94" i="1"/>
  <c r="M14" i="1"/>
  <c r="T194" i="3"/>
  <c r="M155" i="3"/>
  <c r="V107" i="3"/>
  <c r="M82" i="3"/>
  <c r="R48" i="3"/>
  <c r="M27" i="3"/>
  <c r="R226" i="1"/>
  <c r="W222" i="3"/>
  <c r="W43" i="3"/>
  <c r="V11" i="3"/>
  <c r="V10" i="3" s="1"/>
  <c r="M152" i="1"/>
  <c r="M111" i="1"/>
  <c r="X108" i="1" s="1"/>
  <c r="W180" i="3"/>
  <c r="W58" i="3"/>
  <c r="M115" i="3"/>
  <c r="R94" i="1"/>
  <c r="M93" i="1"/>
  <c r="W181" i="3"/>
  <c r="M173" i="1"/>
  <c r="M106" i="1"/>
  <c r="M102" i="1"/>
  <c r="W77" i="1"/>
  <c r="M35" i="1"/>
  <c r="M234" i="3"/>
  <c r="W171" i="3"/>
  <c r="R114" i="3"/>
  <c r="R106" i="3"/>
  <c r="R52" i="3"/>
  <c r="W102" i="3"/>
  <c r="R48" i="1"/>
  <c r="R177" i="1"/>
  <c r="W138" i="1"/>
  <c r="R71" i="1"/>
  <c r="M143" i="1"/>
  <c r="I54" i="1"/>
  <c r="I53" i="1" s="1"/>
  <c r="W93" i="1"/>
  <c r="M69" i="3"/>
  <c r="M61" i="3"/>
  <c r="R19" i="3"/>
  <c r="M58" i="3"/>
  <c r="M31" i="3"/>
  <c r="W14" i="3"/>
  <c r="T54" i="3"/>
  <c r="T53" i="3" s="1"/>
  <c r="W98" i="3"/>
  <c r="W139" i="1"/>
  <c r="T135" i="1"/>
  <c r="W135" i="1" s="1"/>
  <c r="W134" i="1"/>
  <c r="R176" i="1"/>
  <c r="W177" i="1"/>
  <c r="W106" i="1"/>
  <c r="R138" i="1"/>
  <c r="R93" i="1"/>
  <c r="M43" i="1"/>
  <c r="W214" i="3"/>
  <c r="M173" i="3"/>
  <c r="M156" i="3"/>
  <c r="M139" i="3"/>
  <c r="Q107" i="3"/>
  <c r="M106" i="3"/>
  <c r="M98" i="3"/>
  <c r="R69" i="3"/>
  <c r="M42" i="3"/>
  <c r="M22" i="3"/>
  <c r="M14" i="3"/>
  <c r="O11" i="3"/>
  <c r="O10" i="3" s="1"/>
  <c r="W61" i="3"/>
  <c r="S62" i="3"/>
  <c r="W62" i="3" s="1"/>
  <c r="M23" i="3"/>
  <c r="R173" i="1"/>
  <c r="X169" i="1" s="1"/>
  <c r="W42" i="3"/>
  <c r="M221" i="1"/>
  <c r="W225" i="1"/>
  <c r="R171" i="1"/>
  <c r="M151" i="1"/>
  <c r="M138" i="1"/>
  <c r="X239" i="1"/>
  <c r="M201" i="1"/>
  <c r="M202" i="1"/>
  <c r="R115" i="1"/>
  <c r="U54" i="1"/>
  <c r="U53" i="1" s="1"/>
  <c r="M34" i="1"/>
  <c r="P54" i="1"/>
  <c r="P53" i="1" s="1"/>
  <c r="M65" i="1"/>
  <c r="X239" i="3"/>
  <c r="L194" i="3"/>
  <c r="M171" i="3"/>
  <c r="M138" i="3"/>
  <c r="M105" i="3"/>
  <c r="L107" i="3"/>
  <c r="W101" i="3"/>
  <c r="R97" i="3"/>
  <c r="M51" i="3"/>
  <c r="R31" i="3"/>
  <c r="W18" i="3"/>
  <c r="W38" i="3"/>
  <c r="S39" i="3"/>
  <c r="W39" i="3" s="1"/>
  <c r="W31" i="3"/>
  <c r="L54" i="3"/>
  <c r="L53" i="3" s="1"/>
  <c r="J194" i="1"/>
  <c r="L11" i="3"/>
  <c r="L10" i="3" s="1"/>
  <c r="L9" i="3" s="1"/>
  <c r="W238" i="1"/>
  <c r="W237" i="1" s="1"/>
  <c r="M176" i="1"/>
  <c r="U107" i="1"/>
  <c r="M193" i="3"/>
  <c r="W181" i="1"/>
  <c r="V194" i="1"/>
  <c r="O194" i="1"/>
  <c r="M142" i="1"/>
  <c r="R135" i="1"/>
  <c r="X245" i="1"/>
  <c r="M217" i="1"/>
  <c r="M218" i="1"/>
  <c r="M171" i="1"/>
  <c r="W48" i="1"/>
  <c r="O107" i="1"/>
  <c r="Q54" i="1"/>
  <c r="Q53" i="1" s="1"/>
  <c r="M101" i="1"/>
  <c r="P194" i="3"/>
  <c r="M206" i="3"/>
  <c r="P107" i="3"/>
  <c r="M102" i="3"/>
  <c r="R81" i="3"/>
  <c r="M97" i="3"/>
  <c r="P54" i="3"/>
  <c r="P53" i="3" s="1"/>
  <c r="M30" i="3"/>
  <c r="M90" i="3"/>
  <c r="W19" i="3"/>
  <c r="W34" i="3"/>
  <c r="W51" i="3"/>
  <c r="S52" i="3"/>
  <c r="W52" i="3" s="1"/>
  <c r="M15" i="3"/>
  <c r="I11" i="3"/>
  <c r="I10" i="3" s="1"/>
  <c r="V54" i="3"/>
  <c r="V53" i="3" s="1"/>
  <c r="M233" i="3"/>
  <c r="N222" i="3"/>
  <c r="R222" i="3" s="1"/>
  <c r="R221" i="3"/>
  <c r="R213" i="3"/>
  <c r="N214" i="3"/>
  <c r="R214" i="3" s="1"/>
  <c r="M221" i="3"/>
  <c r="M213" i="3"/>
  <c r="M218" i="3"/>
  <c r="M214" i="3"/>
  <c r="M210" i="3"/>
  <c r="X227" i="3"/>
  <c r="K194" i="3"/>
  <c r="Q194" i="3"/>
  <c r="W217" i="3"/>
  <c r="W209" i="3"/>
  <c r="M192" i="3"/>
  <c r="R192" i="3"/>
  <c r="N193" i="3"/>
  <c r="R193" i="3" s="1"/>
  <c r="W192" i="3"/>
  <c r="S193" i="3"/>
  <c r="W193" i="3" s="1"/>
  <c r="R171" i="3"/>
  <c r="R177" i="3"/>
  <c r="J143" i="3"/>
  <c r="M143" i="3" s="1"/>
  <c r="M142" i="3"/>
  <c r="J127" i="3"/>
  <c r="M127" i="3" s="1"/>
  <c r="M126" i="3"/>
  <c r="R122" i="3"/>
  <c r="N123" i="3"/>
  <c r="R123" i="3" s="1"/>
  <c r="W122" i="3"/>
  <c r="S123" i="3"/>
  <c r="R167" i="3"/>
  <c r="N168" i="3"/>
  <c r="R168" i="3" s="1"/>
  <c r="W167" i="3"/>
  <c r="S168" i="3"/>
  <c r="W168" i="3" s="1"/>
  <c r="R151" i="3"/>
  <c r="N152" i="3"/>
  <c r="R152" i="3" s="1"/>
  <c r="W151" i="3"/>
  <c r="S152" i="3"/>
  <c r="W152" i="3" s="1"/>
  <c r="R134" i="3"/>
  <c r="N135" i="3"/>
  <c r="R135" i="3" s="1"/>
  <c r="W134" i="3"/>
  <c r="S135" i="3"/>
  <c r="W135" i="3" s="1"/>
  <c r="O90" i="3"/>
  <c r="R89" i="3"/>
  <c r="W103" i="3"/>
  <c r="S103" i="3"/>
  <c r="T103" i="3" s="1"/>
  <c r="U103" i="3" s="1"/>
  <c r="V103" i="3" s="1"/>
  <c r="M66" i="3"/>
  <c r="I54" i="3"/>
  <c r="I53" i="3" s="1"/>
  <c r="W65" i="3"/>
  <c r="S66" i="3"/>
  <c r="O144" i="3"/>
  <c r="T144" i="3"/>
  <c r="R51" i="3"/>
  <c r="W99" i="3"/>
  <c r="S99" i="3"/>
  <c r="T99" i="3" s="1"/>
  <c r="U99" i="3" s="1"/>
  <c r="V99" i="3" s="1"/>
  <c r="R98" i="3"/>
  <c r="U107" i="3"/>
  <c r="R57" i="3"/>
  <c r="W176" i="3"/>
  <c r="O107" i="3"/>
  <c r="W108" i="3"/>
  <c r="S108" i="3"/>
  <c r="T108" i="3" s="1"/>
  <c r="U108" i="3" s="1"/>
  <c r="V108" i="3" s="1"/>
  <c r="R26" i="3"/>
  <c r="S32" i="3"/>
  <c r="T32" i="3" s="1"/>
  <c r="U32" i="3" s="1"/>
  <c r="V32" i="3" s="1"/>
  <c r="W32" i="3"/>
  <c r="W20" i="3"/>
  <c r="S20" i="3"/>
  <c r="T20" i="3" s="1"/>
  <c r="U20" i="3" s="1"/>
  <c r="V20" i="3" s="1"/>
  <c r="S12" i="3"/>
  <c r="T12" i="3" s="1"/>
  <c r="U12" i="3" s="1"/>
  <c r="V12" i="3" s="1"/>
  <c r="W12" i="3"/>
  <c r="W233" i="3"/>
  <c r="S234" i="3"/>
  <c r="W234" i="3" s="1"/>
  <c r="T231" i="3"/>
  <c r="U231" i="3" s="1"/>
  <c r="V231" i="3" s="1"/>
  <c r="W231" i="3"/>
  <c r="M225" i="3"/>
  <c r="R225" i="3"/>
  <c r="N226" i="3"/>
  <c r="R226" i="3" s="1"/>
  <c r="W225" i="3"/>
  <c r="S226" i="3"/>
  <c r="W226" i="3" s="1"/>
  <c r="M226" i="3"/>
  <c r="M217" i="3"/>
  <c r="V194" i="3"/>
  <c r="Q181" i="3"/>
  <c r="R181" i="3" s="1"/>
  <c r="X178" i="3" s="1"/>
  <c r="R180" i="3"/>
  <c r="R201" i="3"/>
  <c r="N202" i="3"/>
  <c r="R202" i="3" s="1"/>
  <c r="M197" i="3"/>
  <c r="W218" i="3"/>
  <c r="W210" i="3"/>
  <c r="W197" i="3"/>
  <c r="R142" i="3"/>
  <c r="N143" i="3"/>
  <c r="R143" i="3" s="1"/>
  <c r="W142" i="3"/>
  <c r="S143" i="3"/>
  <c r="W143" i="3" s="1"/>
  <c r="R126" i="3"/>
  <c r="N127" i="3"/>
  <c r="R127" i="3" s="1"/>
  <c r="W126" i="3"/>
  <c r="S127" i="3"/>
  <c r="W127" i="3" s="1"/>
  <c r="W199" i="3"/>
  <c r="T199" i="3"/>
  <c r="U199" i="3" s="1"/>
  <c r="V199" i="3" s="1"/>
  <c r="K107" i="3"/>
  <c r="M111" i="3"/>
  <c r="I107" i="3"/>
  <c r="O102" i="3"/>
  <c r="R102" i="3" s="1"/>
  <c r="R101" i="3"/>
  <c r="M93" i="3"/>
  <c r="T82" i="3"/>
  <c r="W82" i="3" s="1"/>
  <c r="W81" i="3"/>
  <c r="M65" i="3"/>
  <c r="M147" i="3"/>
  <c r="R147" i="3"/>
  <c r="N148" i="3"/>
  <c r="W147" i="3"/>
  <c r="S148" i="3"/>
  <c r="M148" i="3"/>
  <c r="I144" i="3"/>
  <c r="R46" i="3"/>
  <c r="M110" i="3"/>
  <c r="S49" i="3"/>
  <c r="T49" i="3" s="1"/>
  <c r="U49" i="3" s="1"/>
  <c r="V49" i="3" s="1"/>
  <c r="W49" i="3"/>
  <c r="W177" i="3"/>
  <c r="R71" i="3"/>
  <c r="W36" i="3"/>
  <c r="S36" i="3"/>
  <c r="T36" i="3" s="1"/>
  <c r="U36" i="3" s="1"/>
  <c r="V36" i="3" s="1"/>
  <c r="W26" i="3"/>
  <c r="S27" i="3"/>
  <c r="U54" i="3"/>
  <c r="U53" i="3" s="1"/>
  <c r="W28" i="3"/>
  <c r="S28" i="3"/>
  <c r="T28" i="3" s="1"/>
  <c r="U28" i="3" s="1"/>
  <c r="V28" i="3" s="1"/>
  <c r="U11" i="3"/>
  <c r="U10" i="3" s="1"/>
  <c r="O234" i="3"/>
  <c r="R234" i="3" s="1"/>
  <c r="R233" i="3"/>
  <c r="W223" i="3"/>
  <c r="T223" i="3"/>
  <c r="U223" i="3" s="1"/>
  <c r="V223" i="3" s="1"/>
  <c r="R217" i="3"/>
  <c r="N218" i="3"/>
  <c r="R218" i="3" s="1"/>
  <c r="R209" i="3"/>
  <c r="N210" i="3"/>
  <c r="R210" i="3" s="1"/>
  <c r="M222" i="3"/>
  <c r="M201" i="3"/>
  <c r="R197" i="3"/>
  <c r="N198" i="3"/>
  <c r="W221" i="3"/>
  <c r="W213" i="3"/>
  <c r="S206" i="3"/>
  <c r="W206" i="3" s="1"/>
  <c r="W205" i="3"/>
  <c r="W198" i="3"/>
  <c r="J189" i="3"/>
  <c r="M189" i="3" s="1"/>
  <c r="M188" i="3"/>
  <c r="M205" i="3"/>
  <c r="R176" i="3"/>
  <c r="J160" i="3"/>
  <c r="M160" i="3" s="1"/>
  <c r="M159" i="3"/>
  <c r="R115" i="3"/>
  <c r="W105" i="3"/>
  <c r="S106" i="3"/>
  <c r="W106" i="3" s="1"/>
  <c r="Q54" i="3"/>
  <c r="Q53" i="3" s="1"/>
  <c r="V144" i="3"/>
  <c r="L144" i="3"/>
  <c r="M163" i="3"/>
  <c r="R163" i="3"/>
  <c r="N164" i="3"/>
  <c r="R164" i="3" s="1"/>
  <c r="W163" i="3"/>
  <c r="S164" i="3"/>
  <c r="W164" i="3" s="1"/>
  <c r="M164" i="3"/>
  <c r="R105" i="3"/>
  <c r="W95" i="3"/>
  <c r="S95" i="3"/>
  <c r="T95" i="3" s="1"/>
  <c r="U95" i="3" s="1"/>
  <c r="V95" i="3" s="1"/>
  <c r="J78" i="3"/>
  <c r="M77" i="3"/>
  <c r="M101" i="3"/>
  <c r="W114" i="3"/>
  <c r="T11" i="3"/>
  <c r="T10" i="3" s="1"/>
  <c r="R27" i="3"/>
  <c r="N54" i="3"/>
  <c r="N53" i="3" s="1"/>
  <c r="R18" i="3"/>
  <c r="W227" i="3"/>
  <c r="T227" i="3"/>
  <c r="U227" i="3" s="1"/>
  <c r="V227" i="3" s="1"/>
  <c r="M209" i="3"/>
  <c r="S202" i="3"/>
  <c r="W202" i="3" s="1"/>
  <c r="W201" i="3"/>
  <c r="J194" i="3"/>
  <c r="U194" i="3"/>
  <c r="I194" i="3"/>
  <c r="R188" i="3"/>
  <c r="N189" i="3"/>
  <c r="R189" i="3" s="1"/>
  <c r="W188" i="3"/>
  <c r="S189" i="3"/>
  <c r="W189" i="3" s="1"/>
  <c r="R205" i="3"/>
  <c r="N206" i="3"/>
  <c r="R206" i="3" s="1"/>
  <c r="S178" i="3"/>
  <c r="T178" i="3" s="1"/>
  <c r="U178" i="3" s="1"/>
  <c r="V178" i="3" s="1"/>
  <c r="W178" i="3"/>
  <c r="R159" i="3"/>
  <c r="N160" i="3"/>
  <c r="R160" i="3" s="1"/>
  <c r="W159" i="3"/>
  <c r="S160" i="3"/>
  <c r="W160" i="3" s="1"/>
  <c r="J123" i="3"/>
  <c r="M122" i="3"/>
  <c r="R155" i="3"/>
  <c r="N156" i="3"/>
  <c r="R156" i="3" s="1"/>
  <c r="W155" i="3"/>
  <c r="S156" i="3"/>
  <c r="W156" i="3" s="1"/>
  <c r="R138" i="3"/>
  <c r="N139" i="3"/>
  <c r="R139" i="3" s="1"/>
  <c r="W138" i="3"/>
  <c r="S139" i="3"/>
  <c r="W139" i="3" s="1"/>
  <c r="M167" i="3"/>
  <c r="J168" i="3"/>
  <c r="M168" i="3" s="1"/>
  <c r="M151" i="3"/>
  <c r="J152" i="3"/>
  <c r="M134" i="3"/>
  <c r="J135" i="3"/>
  <c r="M135" i="3" s="1"/>
  <c r="W89" i="3"/>
  <c r="S90" i="3"/>
  <c r="W90" i="3" s="1"/>
  <c r="W69" i="3"/>
  <c r="S71" i="3"/>
  <c r="W71" i="3" s="1"/>
  <c r="S78" i="3"/>
  <c r="W77" i="3"/>
  <c r="O66" i="3"/>
  <c r="R65" i="3"/>
  <c r="Q43" i="3"/>
  <c r="R43" i="3" s="1"/>
  <c r="X40" i="3" s="1"/>
  <c r="R42" i="3"/>
  <c r="Q35" i="3"/>
  <c r="R35" i="3" s="1"/>
  <c r="R34" i="3"/>
  <c r="Q23" i="3"/>
  <c r="R23" i="3" s="1"/>
  <c r="R22" i="3"/>
  <c r="Q15" i="3"/>
  <c r="R14" i="3"/>
  <c r="U144" i="3"/>
  <c r="K144" i="3"/>
  <c r="P144" i="3"/>
  <c r="T107" i="3"/>
  <c r="X116" i="3"/>
  <c r="O94" i="3"/>
  <c r="R94" i="3" s="1"/>
  <c r="R93" i="3"/>
  <c r="W91" i="3"/>
  <c r="S91" i="3"/>
  <c r="T91" i="3" s="1"/>
  <c r="U91" i="3" s="1"/>
  <c r="V91" i="3" s="1"/>
  <c r="R77" i="3"/>
  <c r="N78" i="3"/>
  <c r="R61" i="3"/>
  <c r="R38" i="3"/>
  <c r="P11" i="3"/>
  <c r="P10" i="3" s="1"/>
  <c r="R58" i="3"/>
  <c r="R30" i="3"/>
  <c r="S24" i="3"/>
  <c r="T24" i="3" s="1"/>
  <c r="U24" i="3" s="1"/>
  <c r="V24" i="3" s="1"/>
  <c r="W24" i="3"/>
  <c r="W16" i="3"/>
  <c r="S16" i="3"/>
  <c r="T16" i="3" s="1"/>
  <c r="U16" i="3" s="1"/>
  <c r="V16" i="3" s="1"/>
  <c r="N11" i="3"/>
  <c r="N10" i="3" s="1"/>
  <c r="M123" i="1"/>
  <c r="L107" i="1"/>
  <c r="N234" i="1"/>
  <c r="R234" i="1" s="1"/>
  <c r="R233" i="1"/>
  <c r="W195" i="1"/>
  <c r="T195" i="1"/>
  <c r="U195" i="1" s="1"/>
  <c r="V195" i="1" s="1"/>
  <c r="R151" i="1"/>
  <c r="N152" i="1"/>
  <c r="R152" i="1" s="1"/>
  <c r="S143" i="1"/>
  <c r="W142" i="1"/>
  <c r="N218" i="1"/>
  <c r="R218" i="1" s="1"/>
  <c r="R217" i="1"/>
  <c r="W207" i="1"/>
  <c r="T207" i="1"/>
  <c r="U207" i="1" s="1"/>
  <c r="V207" i="1" s="1"/>
  <c r="J148" i="1"/>
  <c r="M147" i="1"/>
  <c r="W217" i="1"/>
  <c r="S218" i="1"/>
  <c r="W218" i="1" s="1"/>
  <c r="W186" i="1"/>
  <c r="S186" i="1"/>
  <c r="T186" i="1" s="1"/>
  <c r="U186" i="1" s="1"/>
  <c r="V186" i="1" s="1"/>
  <c r="W164" i="1"/>
  <c r="T82" i="1"/>
  <c r="W81" i="1"/>
  <c r="M58" i="1"/>
  <c r="W112" i="1"/>
  <c r="S112" i="1"/>
  <c r="T112" i="1" s="1"/>
  <c r="U112" i="1" s="1"/>
  <c r="V112" i="1" s="1"/>
  <c r="W58" i="1"/>
  <c r="J48" i="1"/>
  <c r="M48" i="1" s="1"/>
  <c r="M46" i="1"/>
  <c r="R18" i="1"/>
  <c r="N19" i="1"/>
  <c r="R19" i="1" s="1"/>
  <c r="V11" i="1"/>
  <c r="V10" i="1" s="1"/>
  <c r="R221" i="1"/>
  <c r="R205" i="1"/>
  <c r="R159" i="1"/>
  <c r="N160" i="1"/>
  <c r="R160" i="1" s="1"/>
  <c r="M197" i="1"/>
  <c r="M198" i="1"/>
  <c r="I194" i="1"/>
  <c r="J168" i="1"/>
  <c r="M168" i="1" s="1"/>
  <c r="M167" i="1"/>
  <c r="U144" i="1"/>
  <c r="W215" i="1"/>
  <c r="T215" i="1"/>
  <c r="U215" i="1" s="1"/>
  <c r="V215" i="1" s="1"/>
  <c r="R147" i="1"/>
  <c r="N148" i="1"/>
  <c r="W156" i="1"/>
  <c r="R127" i="1"/>
  <c r="W176" i="1"/>
  <c r="I107" i="1"/>
  <c r="O82" i="1"/>
  <c r="R81" i="1"/>
  <c r="J71" i="1"/>
  <c r="J54" i="1" s="1"/>
  <c r="J53" i="1" s="1"/>
  <c r="M69" i="1"/>
  <c r="I144" i="1"/>
  <c r="W120" i="1"/>
  <c r="S120" i="1"/>
  <c r="T120" i="1" s="1"/>
  <c r="U120" i="1" s="1"/>
  <c r="V120" i="1" s="1"/>
  <c r="W57" i="1"/>
  <c r="J39" i="1"/>
  <c r="M39" i="1" s="1"/>
  <c r="M38" i="1"/>
  <c r="M23" i="1"/>
  <c r="I11" i="1"/>
  <c r="I10" i="1" s="1"/>
  <c r="M15" i="1"/>
  <c r="S66" i="1"/>
  <c r="W66" i="1" s="1"/>
  <c r="W65" i="1"/>
  <c r="M22" i="1"/>
  <c r="U11" i="1"/>
  <c r="U10" i="1" s="1"/>
  <c r="W78" i="1"/>
  <c r="R34" i="1"/>
  <c r="N35" i="1"/>
  <c r="R35" i="1" s="1"/>
  <c r="W34" i="1"/>
  <c r="S35" i="1"/>
  <c r="W35" i="1" s="1"/>
  <c r="L11" i="1"/>
  <c r="L10" i="1" s="1"/>
  <c r="W102" i="1"/>
  <c r="W147" i="1"/>
  <c r="M89" i="1"/>
  <c r="R89" i="1"/>
  <c r="N90" i="1"/>
  <c r="R90" i="1" s="1"/>
  <c r="R78" i="1"/>
  <c r="K11" i="1"/>
  <c r="K10" i="1" s="1"/>
  <c r="M233" i="1"/>
  <c r="R222" i="1"/>
  <c r="N193" i="1"/>
  <c r="R193" i="1" s="1"/>
  <c r="R192" i="1"/>
  <c r="J181" i="1"/>
  <c r="M181" i="1" s="1"/>
  <c r="M180" i="1"/>
  <c r="T219" i="1"/>
  <c r="U219" i="1" s="1"/>
  <c r="V219" i="1" s="1"/>
  <c r="W219" i="1"/>
  <c r="W211" i="1"/>
  <c r="T211" i="1"/>
  <c r="U211" i="1" s="1"/>
  <c r="V211" i="1" s="1"/>
  <c r="R206" i="1"/>
  <c r="R197" i="1"/>
  <c r="W171" i="1"/>
  <c r="Q144" i="1"/>
  <c r="M126" i="1"/>
  <c r="M205" i="1"/>
  <c r="W205" i="1"/>
  <c r="S206" i="1"/>
  <c r="W206" i="1" s="1"/>
  <c r="M206" i="1"/>
  <c r="U194" i="1"/>
  <c r="L194" i="1"/>
  <c r="N189" i="1"/>
  <c r="R189" i="1" s="1"/>
  <c r="R188" i="1"/>
  <c r="R167" i="1"/>
  <c r="N168" i="1"/>
  <c r="R168" i="1" s="1"/>
  <c r="W167" i="1"/>
  <c r="S168" i="1"/>
  <c r="W168" i="1" s="1"/>
  <c r="S160" i="1"/>
  <c r="W160" i="1" s="1"/>
  <c r="W159" i="1"/>
  <c r="P144" i="1"/>
  <c r="M127" i="1"/>
  <c r="T123" i="1"/>
  <c r="W122" i="1"/>
  <c r="W233" i="1"/>
  <c r="N202" i="1"/>
  <c r="R202" i="1" s="1"/>
  <c r="R201" i="1"/>
  <c r="J164" i="1"/>
  <c r="M164" i="1" s="1"/>
  <c r="M163" i="1"/>
  <c r="T144" i="1"/>
  <c r="V144" i="1"/>
  <c r="M209" i="1"/>
  <c r="W209" i="1"/>
  <c r="S210" i="1"/>
  <c r="W210" i="1" s="1"/>
  <c r="M210" i="1"/>
  <c r="M188" i="1"/>
  <c r="W188" i="1"/>
  <c r="S189" i="1"/>
  <c r="W189" i="1" s="1"/>
  <c r="R134" i="1"/>
  <c r="J107" i="1"/>
  <c r="M105" i="1"/>
  <c r="W124" i="1"/>
  <c r="S124" i="1"/>
  <c r="T124" i="1" s="1"/>
  <c r="U124" i="1" s="1"/>
  <c r="V124" i="1" s="1"/>
  <c r="O54" i="1"/>
  <c r="O53" i="1" s="1"/>
  <c r="R122" i="1"/>
  <c r="Q107" i="1"/>
  <c r="T98" i="1"/>
  <c r="W98" i="1" s="1"/>
  <c r="W97" i="1"/>
  <c r="W94" i="1"/>
  <c r="V54" i="1"/>
  <c r="V53" i="1" s="1"/>
  <c r="W126" i="1"/>
  <c r="M57" i="1"/>
  <c r="M52" i="1"/>
  <c r="R38" i="1"/>
  <c r="N39" i="1"/>
  <c r="R39" i="1" s="1"/>
  <c r="W38" i="1"/>
  <c r="S39" i="1"/>
  <c r="W39" i="1" s="1"/>
  <c r="J31" i="1"/>
  <c r="M31" i="1" s="1"/>
  <c r="M30" i="1"/>
  <c r="P11" i="1"/>
  <c r="P10" i="1" s="1"/>
  <c r="M66" i="1"/>
  <c r="W61" i="1"/>
  <c r="M51" i="1"/>
  <c r="J27" i="1"/>
  <c r="M27" i="1" s="1"/>
  <c r="M26" i="1"/>
  <c r="S75" i="1"/>
  <c r="T75" i="1" s="1"/>
  <c r="U75" i="1" s="1"/>
  <c r="V75" i="1" s="1"/>
  <c r="W75" i="1"/>
  <c r="R42" i="1"/>
  <c r="N43" i="1"/>
  <c r="R43" i="1" s="1"/>
  <c r="W42" i="1"/>
  <c r="S43" i="1"/>
  <c r="W43" i="1" s="1"/>
  <c r="R22" i="1"/>
  <c r="N23" i="1"/>
  <c r="R23" i="1" s="1"/>
  <c r="W22" i="1"/>
  <c r="S23" i="1"/>
  <c r="W23" i="1" s="1"/>
  <c r="W148" i="1"/>
  <c r="W105" i="1"/>
  <c r="S90" i="1"/>
  <c r="W90" i="1" s="1"/>
  <c r="W74" i="1" s="1"/>
  <c r="W89" i="1"/>
  <c r="O11" i="1"/>
  <c r="O10" i="1" s="1"/>
  <c r="M225" i="1"/>
  <c r="W221" i="1"/>
  <c r="S222" i="1"/>
  <c r="W222" i="1" s="1"/>
  <c r="T194" i="1"/>
  <c r="R155" i="1"/>
  <c r="N156" i="1"/>
  <c r="R156" i="1" s="1"/>
  <c r="W201" i="1"/>
  <c r="S202" i="1"/>
  <c r="W202" i="1" s="1"/>
  <c r="W155" i="1"/>
  <c r="R126" i="1"/>
  <c r="R61" i="1"/>
  <c r="N62" i="1"/>
  <c r="R62" i="1" s="1"/>
  <c r="R65" i="1"/>
  <c r="N66" i="1"/>
  <c r="R66" i="1" s="1"/>
  <c r="W18" i="1"/>
  <c r="S19" i="1"/>
  <c r="W19" i="1" s="1"/>
  <c r="T11" i="1"/>
  <c r="T10" i="1" s="1"/>
  <c r="T9" i="1" s="1"/>
  <c r="W192" i="1"/>
  <c r="S193" i="1"/>
  <c r="W193" i="1" s="1"/>
  <c r="W197" i="1"/>
  <c r="S198" i="1"/>
  <c r="M234" i="1"/>
  <c r="R225" i="1"/>
  <c r="K193" i="1"/>
  <c r="M193" i="1" s="1"/>
  <c r="M192" i="1"/>
  <c r="S190" i="1"/>
  <c r="T190" i="1" s="1"/>
  <c r="U190" i="1" s="1"/>
  <c r="V190" i="1" s="1"/>
  <c r="W190" i="1"/>
  <c r="R180" i="1"/>
  <c r="N181" i="1"/>
  <c r="R181" i="1" s="1"/>
  <c r="W203" i="1"/>
  <c r="T203" i="1"/>
  <c r="U203" i="1" s="1"/>
  <c r="V203" i="1" s="1"/>
  <c r="R198" i="1"/>
  <c r="W180" i="1"/>
  <c r="L144" i="1"/>
  <c r="R142" i="1"/>
  <c r="N143" i="1"/>
  <c r="R143" i="1" s="1"/>
  <c r="M213" i="1"/>
  <c r="W213" i="1"/>
  <c r="S214" i="1"/>
  <c r="W214" i="1" s="1"/>
  <c r="M214" i="1"/>
  <c r="K194" i="1"/>
  <c r="P194" i="1"/>
  <c r="M159" i="1"/>
  <c r="S152" i="1"/>
  <c r="W152" i="1" s="1"/>
  <c r="W151" i="1"/>
  <c r="W234" i="1"/>
  <c r="N210" i="1"/>
  <c r="R210" i="1" s="1"/>
  <c r="R209" i="1"/>
  <c r="W199" i="1"/>
  <c r="T199" i="1"/>
  <c r="U199" i="1" s="1"/>
  <c r="V199" i="1" s="1"/>
  <c r="M177" i="1"/>
  <c r="R163" i="1"/>
  <c r="N164" i="1"/>
  <c r="R164" i="1" s="1"/>
  <c r="J156" i="1"/>
  <c r="M156" i="1" s="1"/>
  <c r="M155" i="1"/>
  <c r="O144" i="1"/>
  <c r="M189" i="1"/>
  <c r="R105" i="1"/>
  <c r="N106" i="1"/>
  <c r="R106" i="1" s="1"/>
  <c r="W163" i="1"/>
  <c r="X128" i="1"/>
  <c r="R114" i="1"/>
  <c r="K54" i="1"/>
  <c r="K53" i="1" s="1"/>
  <c r="K115" i="1"/>
  <c r="K107" i="1" s="1"/>
  <c r="M114" i="1"/>
  <c r="K98" i="1"/>
  <c r="M97" i="1"/>
  <c r="S71" i="1"/>
  <c r="W71" i="1" s="1"/>
  <c r="W69" i="1"/>
  <c r="R57" i="1"/>
  <c r="N58" i="1"/>
  <c r="W127" i="1"/>
  <c r="W116" i="1"/>
  <c r="S116" i="1"/>
  <c r="T116" i="1" s="1"/>
  <c r="U116" i="1" s="1"/>
  <c r="V116" i="1" s="1"/>
  <c r="P107" i="1"/>
  <c r="S79" i="1"/>
  <c r="T79" i="1" s="1"/>
  <c r="U79" i="1" s="1"/>
  <c r="V79" i="1" s="1"/>
  <c r="W79" i="1"/>
  <c r="M61" i="1"/>
  <c r="M42" i="1"/>
  <c r="R30" i="1"/>
  <c r="N31" i="1"/>
  <c r="R31" i="1" s="1"/>
  <c r="W30" i="1"/>
  <c r="S31" i="1"/>
  <c r="W31" i="1" s="1"/>
  <c r="W62" i="1"/>
  <c r="W46" i="1"/>
  <c r="J19" i="1"/>
  <c r="M19" i="1" s="1"/>
  <c r="M18" i="1"/>
  <c r="W101" i="1"/>
  <c r="R51" i="1"/>
  <c r="N52" i="1"/>
  <c r="R52" i="1" s="1"/>
  <c r="W51" i="1"/>
  <c r="S52" i="1"/>
  <c r="W52" i="1" s="1"/>
  <c r="Q11" i="1"/>
  <c r="Q10" i="1" s="1"/>
  <c r="M90" i="1"/>
  <c r="R14" i="1"/>
  <c r="N15" i="1"/>
  <c r="W14" i="1"/>
  <c r="S15" i="1"/>
  <c r="X238" i="3" l="1"/>
  <c r="X237" i="3" s="1"/>
  <c r="X236" i="3" s="1"/>
  <c r="X235" i="3" s="1"/>
  <c r="W74" i="3"/>
  <c r="X95" i="3"/>
  <c r="X238" i="1"/>
  <c r="X237" i="1" s="1"/>
  <c r="X236" i="1" s="1"/>
  <c r="X235" i="1" s="1"/>
  <c r="T74" i="1"/>
  <c r="M236" i="3"/>
  <c r="I265" i="3" s="1"/>
  <c r="X20" i="3"/>
  <c r="X112" i="3"/>
  <c r="U9" i="1"/>
  <c r="X132" i="3"/>
  <c r="X165" i="3"/>
  <c r="W236" i="3"/>
  <c r="K265" i="3" s="1"/>
  <c r="K264" i="3" s="1"/>
  <c r="X223" i="1"/>
  <c r="J9" i="3"/>
  <c r="X16" i="3"/>
  <c r="X174" i="1"/>
  <c r="I9" i="1"/>
  <c r="X32" i="3"/>
  <c r="O194" i="3"/>
  <c r="X79" i="3"/>
  <c r="X49" i="3"/>
  <c r="X91" i="3"/>
  <c r="V9" i="3"/>
  <c r="X59" i="3"/>
  <c r="R236" i="1"/>
  <c r="J265" i="1" s="1"/>
  <c r="J264" i="1" s="1"/>
  <c r="T9" i="3"/>
  <c r="X219" i="3"/>
  <c r="X231" i="3"/>
  <c r="J280" i="3"/>
  <c r="J279" i="3" s="1"/>
  <c r="R236" i="3"/>
  <c r="I73" i="1"/>
  <c r="I72" i="1" s="1"/>
  <c r="R82" i="1"/>
  <c r="X91" i="1"/>
  <c r="R107" i="1"/>
  <c r="J276" i="1" s="1"/>
  <c r="M11" i="3"/>
  <c r="I271" i="3" s="1"/>
  <c r="X28" i="3"/>
  <c r="X169" i="3"/>
  <c r="X136" i="1"/>
  <c r="K9" i="3"/>
  <c r="X44" i="3"/>
  <c r="I9" i="3"/>
  <c r="X103" i="3"/>
  <c r="M54" i="3"/>
  <c r="M53" i="3" s="1"/>
  <c r="I261" i="3" s="1"/>
  <c r="X36" i="3"/>
  <c r="V73" i="1"/>
  <c r="V72" i="1" s="1"/>
  <c r="Q9" i="1"/>
  <c r="M71" i="1"/>
  <c r="X67" i="1" s="1"/>
  <c r="X99" i="1"/>
  <c r="M236" i="1"/>
  <c r="I265" i="1" s="1"/>
  <c r="X157" i="1"/>
  <c r="X215" i="1"/>
  <c r="X59" i="1"/>
  <c r="O9" i="1"/>
  <c r="X24" i="1"/>
  <c r="P9" i="1"/>
  <c r="L9" i="1"/>
  <c r="U73" i="1"/>
  <c r="U72" i="1" s="1"/>
  <c r="P9" i="3"/>
  <c r="Q144" i="3"/>
  <c r="Q73" i="3" s="1"/>
  <c r="Q72" i="3" s="1"/>
  <c r="X99" i="3"/>
  <c r="X40" i="1"/>
  <c r="X63" i="1"/>
  <c r="X219" i="1"/>
  <c r="X32" i="1"/>
  <c r="X190" i="3"/>
  <c r="X153" i="1"/>
  <c r="X149" i="1"/>
  <c r="N9" i="3"/>
  <c r="X199" i="3"/>
  <c r="X161" i="3"/>
  <c r="X203" i="3"/>
  <c r="P73" i="1"/>
  <c r="P72" i="1" s="1"/>
  <c r="S54" i="1"/>
  <c r="S53" i="1" s="1"/>
  <c r="T73" i="3"/>
  <c r="T72" i="3" s="1"/>
  <c r="X87" i="1"/>
  <c r="Q73" i="1"/>
  <c r="Q72" i="1" s="1"/>
  <c r="Q246" i="1" s="1"/>
  <c r="X161" i="1"/>
  <c r="X103" i="1"/>
  <c r="X211" i="1"/>
  <c r="X20" i="1"/>
  <c r="N107" i="1"/>
  <c r="R107" i="3"/>
  <c r="J276" i="3" s="1"/>
  <c r="J144" i="3"/>
  <c r="X136" i="3"/>
  <c r="X153" i="3"/>
  <c r="U9" i="3"/>
  <c r="X67" i="3"/>
  <c r="X132" i="1"/>
  <c r="W236" i="1"/>
  <c r="K280" i="1"/>
  <c r="K279" i="1" s="1"/>
  <c r="X231" i="1"/>
  <c r="X199" i="1"/>
  <c r="X124" i="1"/>
  <c r="X203" i="1"/>
  <c r="X44" i="1"/>
  <c r="L73" i="1"/>
  <c r="L72" i="1" s="1"/>
  <c r="U73" i="3"/>
  <c r="U72" i="3" s="1"/>
  <c r="X223" i="3"/>
  <c r="X211" i="3"/>
  <c r="R78" i="3"/>
  <c r="X157" i="3"/>
  <c r="X186" i="3"/>
  <c r="N144" i="3"/>
  <c r="R148" i="3"/>
  <c r="R144" i="3" s="1"/>
  <c r="J277" i="3" s="1"/>
  <c r="M152" i="3"/>
  <c r="X149" i="3" s="1"/>
  <c r="Z249" i="3"/>
  <c r="Y235" i="3"/>
  <c r="Q11" i="3"/>
  <c r="Q10" i="3" s="1"/>
  <c r="Q9" i="3" s="1"/>
  <c r="R15" i="3"/>
  <c r="O54" i="3"/>
  <c r="O53" i="3" s="1"/>
  <c r="O9" i="3" s="1"/>
  <c r="R66" i="3"/>
  <c r="R54" i="3" s="1"/>
  <c r="S194" i="3"/>
  <c r="I279" i="3"/>
  <c r="I273" i="3"/>
  <c r="I73" i="3"/>
  <c r="I72" i="3" s="1"/>
  <c r="X215" i="3"/>
  <c r="N107" i="3"/>
  <c r="W194" i="3"/>
  <c r="K278" i="3" s="1"/>
  <c r="W27" i="3"/>
  <c r="W11" i="3" s="1"/>
  <c r="S11" i="3"/>
  <c r="S10" i="3" s="1"/>
  <c r="W148" i="3"/>
  <c r="W144" i="3" s="1"/>
  <c r="K277" i="3" s="1"/>
  <c r="S144" i="3"/>
  <c r="X108" i="3"/>
  <c r="X140" i="3"/>
  <c r="X55" i="3"/>
  <c r="M78" i="3"/>
  <c r="O73" i="3"/>
  <c r="O72" i="3" s="1"/>
  <c r="R90" i="3"/>
  <c r="X87" i="3" s="1"/>
  <c r="W123" i="3"/>
  <c r="W107" i="3" s="1"/>
  <c r="K276" i="3" s="1"/>
  <c r="S107" i="3"/>
  <c r="X174" i="3"/>
  <c r="W78" i="3"/>
  <c r="M123" i="3"/>
  <c r="J107" i="3"/>
  <c r="I270" i="3"/>
  <c r="P73" i="3"/>
  <c r="P72" i="3" s="1"/>
  <c r="P246" i="3" s="1"/>
  <c r="R198" i="3"/>
  <c r="N194" i="3"/>
  <c r="L73" i="3"/>
  <c r="L72" i="3" s="1"/>
  <c r="L246" i="3" s="1"/>
  <c r="V73" i="3"/>
  <c r="V72" i="3" s="1"/>
  <c r="W66" i="3"/>
  <c r="W54" i="3" s="1"/>
  <c r="S54" i="3"/>
  <c r="S53" i="3" s="1"/>
  <c r="K73" i="3"/>
  <c r="K72" i="3" s="1"/>
  <c r="K246" i="3" s="1"/>
  <c r="X124" i="3"/>
  <c r="X207" i="3"/>
  <c r="M194" i="3"/>
  <c r="I278" i="3" s="1"/>
  <c r="N11" i="1"/>
  <c r="N10" i="1" s="1"/>
  <c r="R15" i="1"/>
  <c r="R11" i="1" s="1"/>
  <c r="S144" i="1"/>
  <c r="X49" i="1"/>
  <c r="X207" i="1"/>
  <c r="O73" i="1"/>
  <c r="O72" i="1" s="1"/>
  <c r="O246" i="1" s="1"/>
  <c r="R148" i="1"/>
  <c r="R144" i="1" s="1"/>
  <c r="J277" i="1" s="1"/>
  <c r="N144" i="1"/>
  <c r="M194" i="1"/>
  <c r="I278" i="1" s="1"/>
  <c r="V9" i="1"/>
  <c r="W54" i="1"/>
  <c r="W82" i="1"/>
  <c r="X79" i="1" s="1"/>
  <c r="J144" i="1"/>
  <c r="J73" i="1" s="1"/>
  <c r="J72" i="1" s="1"/>
  <c r="M148" i="1"/>
  <c r="X28" i="1"/>
  <c r="R194" i="1"/>
  <c r="J278" i="1" s="1"/>
  <c r="J11" i="1"/>
  <c r="J10" i="1" s="1"/>
  <c r="J9" i="1" s="1"/>
  <c r="W15" i="1"/>
  <c r="W11" i="1" s="1"/>
  <c r="S11" i="1"/>
  <c r="S10" i="1" s="1"/>
  <c r="X186" i="1"/>
  <c r="N194" i="1"/>
  <c r="X190" i="1"/>
  <c r="W198" i="1"/>
  <c r="W194" i="1" s="1"/>
  <c r="K278" i="1" s="1"/>
  <c r="S194" i="1"/>
  <c r="W144" i="1"/>
  <c r="K277" i="1" s="1"/>
  <c r="X178" i="1"/>
  <c r="M11" i="1"/>
  <c r="X36" i="1"/>
  <c r="M98" i="1"/>
  <c r="X95" i="1" s="1"/>
  <c r="M54" i="1"/>
  <c r="M235" i="1"/>
  <c r="X16" i="1"/>
  <c r="R58" i="1"/>
  <c r="R54" i="1" s="1"/>
  <c r="N54" i="1"/>
  <c r="N53" i="1" s="1"/>
  <c r="Z249" i="1"/>
  <c r="Y235" i="1"/>
  <c r="K144" i="1"/>
  <c r="K73" i="1" s="1"/>
  <c r="K72" i="1" s="1"/>
  <c r="W123" i="1"/>
  <c r="X120" i="1" s="1"/>
  <c r="T107" i="1"/>
  <c r="K9" i="1"/>
  <c r="M115" i="1"/>
  <c r="X165" i="1"/>
  <c r="X75" i="1"/>
  <c r="I279" i="1"/>
  <c r="W143" i="1"/>
  <c r="X140" i="1" s="1"/>
  <c r="S107" i="1"/>
  <c r="I246" i="1" l="1"/>
  <c r="M235" i="3"/>
  <c r="V246" i="3"/>
  <c r="U246" i="1"/>
  <c r="P246" i="1"/>
  <c r="R235" i="1"/>
  <c r="W235" i="3"/>
  <c r="M10" i="3"/>
  <c r="I260" i="3" s="1"/>
  <c r="I246" i="3"/>
  <c r="L280" i="3"/>
  <c r="L279" i="3" s="1"/>
  <c r="L246" i="1"/>
  <c r="T246" i="3"/>
  <c r="V246" i="1"/>
  <c r="J73" i="3"/>
  <c r="J72" i="3" s="1"/>
  <c r="J246" i="3" s="1"/>
  <c r="Q246" i="3"/>
  <c r="R235" i="3"/>
  <c r="J265" i="3"/>
  <c r="J264" i="3" s="1"/>
  <c r="S9" i="1"/>
  <c r="U246" i="3"/>
  <c r="X195" i="1"/>
  <c r="X194" i="1" s="1"/>
  <c r="K265" i="1"/>
  <c r="K264" i="1" s="1"/>
  <c r="W235" i="1"/>
  <c r="X120" i="3"/>
  <c r="X107" i="3" s="1"/>
  <c r="M144" i="3"/>
  <c r="I277" i="3" s="1"/>
  <c r="L277" i="3" s="1"/>
  <c r="L280" i="1"/>
  <c r="L279" i="1" s="1"/>
  <c r="H280" i="1" s="1"/>
  <c r="S73" i="1"/>
  <c r="S72" i="1" s="1"/>
  <c r="S246" i="1" s="1"/>
  <c r="K275" i="3"/>
  <c r="K274" i="3" s="1"/>
  <c r="W73" i="3"/>
  <c r="X63" i="3"/>
  <c r="X54" i="3" s="1"/>
  <c r="X53" i="3" s="1"/>
  <c r="I259" i="3"/>
  <c r="O246" i="3"/>
  <c r="K273" i="3"/>
  <c r="K272" i="3" s="1"/>
  <c r="W53" i="3"/>
  <c r="K261" i="3" s="1"/>
  <c r="R194" i="3"/>
  <c r="J278" i="3" s="1"/>
  <c r="L278" i="3" s="1"/>
  <c r="X195" i="3"/>
  <c r="X194" i="3" s="1"/>
  <c r="X75" i="3"/>
  <c r="X74" i="3" s="1"/>
  <c r="J273" i="3"/>
  <c r="J272" i="3" s="1"/>
  <c r="R53" i="3"/>
  <c r="J261" i="3" s="1"/>
  <c r="X145" i="3"/>
  <c r="X144" i="3" s="1"/>
  <c r="R11" i="3"/>
  <c r="X12" i="3"/>
  <c r="M107" i="3"/>
  <c r="I276" i="3" s="1"/>
  <c r="L276" i="3" s="1"/>
  <c r="S9" i="3"/>
  <c r="I272" i="3"/>
  <c r="N73" i="3"/>
  <c r="N72" i="3" s="1"/>
  <c r="N246" i="3" s="1"/>
  <c r="S73" i="3"/>
  <c r="S72" i="3" s="1"/>
  <c r="K271" i="3"/>
  <c r="K270" i="3" s="1"/>
  <c r="W10" i="3"/>
  <c r="M9" i="3"/>
  <c r="I264" i="3"/>
  <c r="X24" i="3"/>
  <c r="T73" i="1"/>
  <c r="T72" i="1" s="1"/>
  <c r="T246" i="1" s="1"/>
  <c r="L278" i="1"/>
  <c r="N9" i="1"/>
  <c r="K246" i="1"/>
  <c r="J273" i="1"/>
  <c r="J272" i="1" s="1"/>
  <c r="R53" i="1"/>
  <c r="J261" i="1" s="1"/>
  <c r="X112" i="1"/>
  <c r="X107" i="1" s="1"/>
  <c r="M107" i="1"/>
  <c r="I276" i="1" s="1"/>
  <c r="W107" i="1"/>
  <c r="K276" i="1" s="1"/>
  <c r="I273" i="1"/>
  <c r="M53" i="1"/>
  <c r="I261" i="1" s="1"/>
  <c r="X12" i="1"/>
  <c r="X11" i="1" s="1"/>
  <c r="X10" i="1" s="1"/>
  <c r="K271" i="1"/>
  <c r="K270" i="1" s="1"/>
  <c r="W10" i="1"/>
  <c r="X145" i="1"/>
  <c r="X144" i="1" s="1"/>
  <c r="M144" i="1"/>
  <c r="I277" i="1" s="1"/>
  <c r="L277" i="1" s="1"/>
  <c r="K273" i="1"/>
  <c r="K272" i="1" s="1"/>
  <c r="W53" i="1"/>
  <c r="K261" i="1" s="1"/>
  <c r="J271" i="1"/>
  <c r="J270" i="1" s="1"/>
  <c r="R10" i="1"/>
  <c r="X55" i="1"/>
  <c r="X54" i="1" s="1"/>
  <c r="X53" i="1" s="1"/>
  <c r="X74" i="1"/>
  <c r="I264" i="1"/>
  <c r="I271" i="1"/>
  <c r="M10" i="1"/>
  <c r="J246" i="1"/>
  <c r="J275" i="1"/>
  <c r="J274" i="1" s="1"/>
  <c r="R73" i="1"/>
  <c r="N73" i="1"/>
  <c r="N72" i="1" s="1"/>
  <c r="L265" i="3" l="1"/>
  <c r="L265" i="1"/>
  <c r="L261" i="1"/>
  <c r="L276" i="1"/>
  <c r="K281" i="3"/>
  <c r="L273" i="3"/>
  <c r="L272" i="3" s="1"/>
  <c r="H273" i="3" s="1"/>
  <c r="L261" i="3"/>
  <c r="X73" i="3"/>
  <c r="X72" i="3" s="1"/>
  <c r="K260" i="3"/>
  <c r="K259" i="3" s="1"/>
  <c r="W9" i="3"/>
  <c r="J275" i="3"/>
  <c r="J274" i="3" s="1"/>
  <c r="R73" i="3"/>
  <c r="I275" i="3"/>
  <c r="M73" i="3"/>
  <c r="K263" i="3"/>
  <c r="K262" i="3" s="1"/>
  <c r="W72" i="3"/>
  <c r="L264" i="3"/>
  <c r="H265" i="3" s="1"/>
  <c r="S246" i="3"/>
  <c r="X11" i="3"/>
  <c r="X10" i="3" s="1"/>
  <c r="X9" i="3" s="1"/>
  <c r="J271" i="3"/>
  <c r="R10" i="3"/>
  <c r="H280" i="3"/>
  <c r="J281" i="1"/>
  <c r="N246" i="1"/>
  <c r="J263" i="1"/>
  <c r="J262" i="1" s="1"/>
  <c r="R72" i="1"/>
  <c r="I270" i="1"/>
  <c r="L271" i="1"/>
  <c r="K260" i="1"/>
  <c r="K259" i="1" s="1"/>
  <c r="W9" i="1"/>
  <c r="L273" i="1"/>
  <c r="I272" i="1"/>
  <c r="I260" i="1"/>
  <c r="M9" i="1"/>
  <c r="X73" i="1"/>
  <c r="X72" i="1" s="1"/>
  <c r="I275" i="1"/>
  <c r="M73" i="1"/>
  <c r="L264" i="1"/>
  <c r="J260" i="1"/>
  <c r="J259" i="1" s="1"/>
  <c r="R9" i="1"/>
  <c r="X9" i="1"/>
  <c r="K275" i="1"/>
  <c r="K274" i="1" s="1"/>
  <c r="K281" i="1" s="1"/>
  <c r="W73" i="1"/>
  <c r="R246" i="1" l="1"/>
  <c r="J254" i="1" s="1"/>
  <c r="J255" i="1" s="1"/>
  <c r="K266" i="3"/>
  <c r="Z247" i="3"/>
  <c r="X246" i="3"/>
  <c r="X249" i="3" s="1"/>
  <c r="Y9" i="3"/>
  <c r="I263" i="3"/>
  <c r="M72" i="3"/>
  <c r="M246" i="3" s="1"/>
  <c r="I254" i="3" s="1"/>
  <c r="Z248" i="3"/>
  <c r="Y72" i="3"/>
  <c r="L275" i="3"/>
  <c r="I274" i="3"/>
  <c r="I281" i="3" s="1"/>
  <c r="J260" i="3"/>
  <c r="R9" i="3"/>
  <c r="J263" i="3"/>
  <c r="J262" i="3" s="1"/>
  <c r="R72" i="3"/>
  <c r="J270" i="3"/>
  <c r="J281" i="3" s="1"/>
  <c r="L271" i="3"/>
  <c r="W246" i="3"/>
  <c r="K254" i="3" s="1"/>
  <c r="K255" i="3" s="1"/>
  <c r="K263" i="1"/>
  <c r="K262" i="1" s="1"/>
  <c r="W72" i="1"/>
  <c r="W246" i="1" s="1"/>
  <c r="K254" i="1" s="1"/>
  <c r="K255" i="1" s="1"/>
  <c r="L272" i="1"/>
  <c r="H273" i="1" s="1"/>
  <c r="L275" i="1"/>
  <c r="I274" i="1"/>
  <c r="I281" i="1" s="1"/>
  <c r="K266" i="1"/>
  <c r="L270" i="1"/>
  <c r="H271" i="1" s="1"/>
  <c r="H265" i="1"/>
  <c r="Z247" i="1"/>
  <c r="X246" i="1"/>
  <c r="X249" i="1" s="1"/>
  <c r="Y9" i="1"/>
  <c r="J266" i="1"/>
  <c r="I263" i="1"/>
  <c r="M72" i="1"/>
  <c r="M246" i="1" s="1"/>
  <c r="I254" i="1" s="1"/>
  <c r="Z248" i="1"/>
  <c r="Y72" i="1"/>
  <c r="I259" i="1"/>
  <c r="L260" i="1"/>
  <c r="L270" i="3" l="1"/>
  <c r="R246" i="3"/>
  <c r="J254" i="3" s="1"/>
  <c r="J255" i="3" s="1"/>
  <c r="L263" i="3"/>
  <c r="I262" i="3"/>
  <c r="I266" i="3" s="1"/>
  <c r="J259" i="3"/>
  <c r="J266" i="3" s="1"/>
  <c r="L260" i="3"/>
  <c r="L274" i="3"/>
  <c r="H275" i="3" s="1"/>
  <c r="I255" i="3"/>
  <c r="I255" i="1"/>
  <c r="L255" i="1" s="1"/>
  <c r="L254" i="1"/>
  <c r="L259" i="1"/>
  <c r="L274" i="1"/>
  <c r="H275" i="1" s="1"/>
  <c r="L263" i="1"/>
  <c r="I262" i="1"/>
  <c r="I266" i="1" s="1"/>
  <c r="H254" i="1" l="1"/>
  <c r="L254" i="3"/>
  <c r="L255" i="3"/>
  <c r="L281" i="3"/>
  <c r="H270" i="3" s="1"/>
  <c r="L259" i="3"/>
  <c r="H271" i="3"/>
  <c r="H278" i="3"/>
  <c r="H277" i="3"/>
  <c r="H276" i="3"/>
  <c r="L262" i="3"/>
  <c r="L281" i="1"/>
  <c r="H279" i="1" s="1"/>
  <c r="L262" i="1"/>
  <c r="L266" i="1" s="1"/>
  <c r="H259" i="1" s="1"/>
  <c r="H261" i="1"/>
  <c r="H278" i="1"/>
  <c r="H277" i="1"/>
  <c r="H276" i="1"/>
  <c r="H260" i="1"/>
  <c r="M278" i="1" l="1"/>
  <c r="H254" i="3"/>
  <c r="M280" i="1"/>
  <c r="M273" i="1"/>
  <c r="H263" i="1"/>
  <c r="H274" i="1"/>
  <c r="M276" i="1"/>
  <c r="M277" i="1"/>
  <c r="M271" i="1"/>
  <c r="H274" i="3"/>
  <c r="L266" i="3"/>
  <c r="H262" i="3" s="1"/>
  <c r="H261" i="3"/>
  <c r="H263" i="3"/>
  <c r="H260" i="3"/>
  <c r="M280" i="3"/>
  <c r="M278" i="3"/>
  <c r="H279" i="3"/>
  <c r="M277" i="3"/>
  <c r="M273" i="3"/>
  <c r="M276" i="3"/>
  <c r="H272" i="3"/>
  <c r="M271" i="3"/>
  <c r="M275" i="3"/>
  <c r="M275" i="1"/>
  <c r="H272" i="1"/>
  <c r="H270" i="1"/>
  <c r="H262" i="1"/>
  <c r="M262" i="1"/>
  <c r="M265" i="1"/>
  <c r="M261" i="1"/>
  <c r="H264" i="1"/>
  <c r="H266" i="1" s="1"/>
  <c r="M264" i="1"/>
  <c r="M260" i="1"/>
  <c r="M259" i="1"/>
  <c r="M263" i="1"/>
  <c r="H281" i="1" l="1"/>
  <c r="H281" i="3"/>
  <c r="M259" i="3"/>
  <c r="M262" i="3"/>
  <c r="H259" i="3"/>
  <c r="M261" i="3"/>
  <c r="M265" i="3"/>
  <c r="M264" i="3"/>
  <c r="H264" i="3"/>
  <c r="H266" i="3" s="1"/>
  <c r="M260" i="3"/>
  <c r="M263" i="3"/>
</calcChain>
</file>

<file path=xl/sharedStrings.xml><?xml version="1.0" encoding="utf-8"?>
<sst xmlns="http://schemas.openxmlformats.org/spreadsheetml/2006/main" count="1347" uniqueCount="533">
  <si>
    <t>KAZAKHSTAN</t>
  </si>
  <si>
    <t>version 11</t>
  </si>
  <si>
    <t>Request for funding tailored to material change</t>
  </si>
  <si>
    <t>TB Request for funding to TGF for January 01, 2020 - December 31, 2022</t>
  </si>
  <si>
    <t>Workplan and Budget</t>
  </si>
  <si>
    <t>All costs in USD</t>
  </si>
  <si>
    <t xml:space="preserve">SUMMARY BUDGET </t>
  </si>
  <si>
    <t>Goal: Effective responses to drug-resistant tuberculosis in Kazakhstan sustained through people-centered and evidence-based approaches, including those for vulnerable and at-risk populations</t>
  </si>
  <si>
    <t>No.</t>
  </si>
  <si>
    <t>Бюджетные линии</t>
  </si>
  <si>
    <t>Cost Input</t>
  </si>
  <si>
    <t>Objective / Intervention / Activity</t>
  </si>
  <si>
    <t>Description</t>
  </si>
  <si>
    <t>Budget details</t>
  </si>
  <si>
    <t>Implementer</t>
  </si>
  <si>
    <t>Q1</t>
  </si>
  <si>
    <t>Q2</t>
  </si>
  <si>
    <t>Q3</t>
  </si>
  <si>
    <t>Q4</t>
  </si>
  <si>
    <t>Year 1</t>
  </si>
  <si>
    <t>Q5</t>
  </si>
  <si>
    <t>Q6</t>
  </si>
  <si>
    <t>Q7</t>
  </si>
  <si>
    <t>Q8</t>
  </si>
  <si>
    <t>Year 2</t>
  </si>
  <si>
    <t>Q9</t>
  </si>
  <si>
    <t>Q10</t>
  </si>
  <si>
    <t>Q11</t>
  </si>
  <si>
    <t>Q12</t>
  </si>
  <si>
    <t>Year 3</t>
  </si>
  <si>
    <t>TOTAL</t>
  </si>
  <si>
    <t>Jan-Mar     2020</t>
  </si>
  <si>
    <t>Apr-Jun     2020</t>
  </si>
  <si>
    <t>Jul-Sep   2020</t>
  </si>
  <si>
    <t>Oct-Dec    2020</t>
  </si>
  <si>
    <t>Jan-Dec 2020</t>
  </si>
  <si>
    <t>Jan-Mar     2021</t>
  </si>
  <si>
    <t>Apr-Jun     2021</t>
  </si>
  <si>
    <t>Jul-Sep   2021</t>
  </si>
  <si>
    <t>Oct-Dec    2021</t>
  </si>
  <si>
    <t>Jan-Dec 2021</t>
  </si>
  <si>
    <t>Jan-Mar     2022</t>
  </si>
  <si>
    <t>Apr-Jun     2022</t>
  </si>
  <si>
    <t>Jul-Sep   2022</t>
  </si>
  <si>
    <t>Oct-Dec    2022</t>
  </si>
  <si>
    <t>Jan-Dec 2022</t>
  </si>
  <si>
    <t>Objective 1. To ensure comprehensive and sustainable health system responses to DR-TB challenge</t>
  </si>
  <si>
    <t>Module: RSSH: Integrated service delivery and quality improvement</t>
  </si>
  <si>
    <t>1.1</t>
  </si>
  <si>
    <t>Intervention: Supportive policy and programmatic environment</t>
  </si>
  <si>
    <t>1.1.1</t>
  </si>
  <si>
    <t>3.1 Technical Assistance Fees/Consultants</t>
  </si>
  <si>
    <t xml:space="preserve">The multisectoral working group, established under previous grant, will be further supported to perform high-level advocacy and enhance the political commitment for effective governance of the health system and sustainable financing of TB interventions, including strengthening and coordinating the non-governmental sector involvement. The new grant will allocate funding to support the national experts to develop relevant regulations for both civilian and penitentiary services and guidance for NGOs in line with the international recommendations and best practices  during two years of the grant realization. GF regulation regarding top-up remuneration has been take into consideration. </t>
  </si>
  <si>
    <t>Estimated cost per yeaar: USD  12,480.00. For details costs see sheet: "Budget Assumptions" in this file.</t>
  </si>
  <si>
    <t>Unit</t>
  </si>
  <si>
    <t>Year</t>
  </si>
  <si>
    <t>No. of units</t>
  </si>
  <si>
    <t>Unit cost</t>
  </si>
  <si>
    <t>Sub-total</t>
  </si>
  <si>
    <t>1.1.2</t>
  </si>
  <si>
    <t>2.4 Meeting/Advocacy related per diems/transport/other costs</t>
  </si>
  <si>
    <t>RSSH / TB coordination meetings</t>
  </si>
  <si>
    <t xml:space="preserve">The project will support coordination meetings with a broader participation of the governmental agencies (including the Ministry of Finance and the Committee for Criminal Executive System of the Ministry of Internal Affairs), health care managers at central and regional levels, academia, civil society and other non-state actors (quarterly meetings during Years 1-2). </t>
  </si>
  <si>
    <t>Cost per one meeting: USD  748.</t>
  </si>
  <si>
    <t>Meeting</t>
  </si>
  <si>
    <t>1.1.3</t>
  </si>
  <si>
    <t>2.1 Training related per diems/transport/other costs</t>
  </si>
  <si>
    <t>Cost of 1 training course: USD 8,682.00 (at central level).  For details costs see sheet: "Budget Assumptions" in this file.</t>
  </si>
  <si>
    <t>Training</t>
  </si>
  <si>
    <t>1.1.4</t>
  </si>
  <si>
    <t>Training on institutionalization of new payment mechanisms for TB services</t>
  </si>
  <si>
    <t>In coordination with the regional TGF TB project (‘TB-REP 2.0’), capacity building of the regional (oblast-level) NTP managers will be supported through training on managerial and technical aspects related to the institutionalization of the new payment mechanisms for TB diagnostic and treatment services. These trainings will be held in continuation of TB-REP 2.0 technical assistance in 2019, which will be provided to support (i) revision of the provider payment mechanisms to improve efficiency and promote patient-centered TB care delivery; and (ii) development and introduction of the incentives’ mechanism to improve recruitment and retention of TB service staff (doctors, nurses and laboratory personnel) (2 training courses per year, during Years 1-2; external consultant will be involved in trainings in Year 1).</t>
  </si>
  <si>
    <t>Cost of 1 training course: USD 17,695.00 (at central level) in Y1 with participation of the external consultant and USD  11,640.00 in Y2.  For details costs see sheet: "Budget Assumptions" in this file.</t>
  </si>
  <si>
    <t>1.1.5</t>
  </si>
  <si>
    <t>Technical assistance, outpatient TB care delivery model</t>
  </si>
  <si>
    <t>An external consultant will be contracted to evaluate the implementation of outpatient TB care model (including DR-TB cases and children), initiated within the ongoing TGF project in three pilot regions (Akmola, Aktobe and East Kazakhstan oblasts), and develop recommendations for further actions for rollout in other regions (in Year 1).</t>
  </si>
  <si>
    <t xml:space="preserve">Estimated Cost per consultancy: USD 14,490.00. For details costs see sheet: "Budget Assumptions" in this file. </t>
  </si>
  <si>
    <t>Consultancy</t>
  </si>
  <si>
    <t>2.2 Technical assistance-related per diems/transport/other costs</t>
  </si>
  <si>
    <t>1.1.6</t>
  </si>
  <si>
    <t>Technical assistance, intensified patient support and follow-up of DR-TB treatment</t>
  </si>
  <si>
    <t>An external consultant will be contracted to evaluate the implementation of intensified patient adherence support and follow-up program for DR-TB patients, implemented within the ongoing TGF project in three pilot regions (Akmola, Aktobe and East Kazakhstan oblasts), and develop recommendations for further actions for rollout in other regions (in Year 1).</t>
  </si>
  <si>
    <t xml:space="preserve">Estimated Cost per consultancy: USD 16,990.00. For details costs see sheet: "Budget Assumptions" in this file. </t>
  </si>
  <si>
    <t>1.1.7</t>
  </si>
  <si>
    <t>Technical assistance, DR-TB inpatient treatment</t>
  </si>
  <si>
    <t>1.1.8</t>
  </si>
  <si>
    <t xml:space="preserve">Training on implementation of outpatient TB care and hospital optimization plan </t>
  </si>
  <si>
    <t>Realization of the concept of outpatient TB care and the national plan for TB hospitals’ optimization will be supported by capacity building of health care managers from the regions in their implementation, improving TB hospital performance and strengthening the links between different levels of service along the patient pathway and care continuum (2 training courses per year in Years 2-3).</t>
  </si>
  <si>
    <t>Cost of 1 training course: USD 11,640.00 (at central level).  For details costs see sheet: "Budget Assumptions" in this file.</t>
  </si>
  <si>
    <t>1.1.9</t>
  </si>
  <si>
    <t>9.1 IT - Computers, computer equipment, Software and applications</t>
  </si>
  <si>
    <t>Center for Clinical Mentoring and Advanced Training</t>
  </si>
  <si>
    <t xml:space="preserve">Support to development of the Center for Clinical Mentoring and Advanced Training at the NSPC will be provided. The Center will engage in conducting the distance learning education in TB and lung diseases clinical management for different categories of medical providers, including postgraduate students.  </t>
  </si>
  <si>
    <t xml:space="preserve">Estimated Cost per 3 years of the grant: USD 277,072.00. See detailed budget in a separate sheet in this file. </t>
  </si>
  <si>
    <t>9.4 Maintenance and service costs non-health equipment</t>
  </si>
  <si>
    <t>1.1 Salaries - program management</t>
  </si>
  <si>
    <t>1.2 Salaries - outreach workers, medical staff and other service providers</t>
  </si>
  <si>
    <t>1.1.10</t>
  </si>
  <si>
    <t>2.5 Other Transportation costs</t>
  </si>
  <si>
    <t>Attendance of international meetings abroad</t>
  </si>
  <si>
    <t xml:space="preserve">Estimated Cost per 1 event: USD 3,170.00. See detailed budget in a separate sheet in this file. </t>
  </si>
  <si>
    <t>Event</t>
  </si>
  <si>
    <t>Module: RSSH: Health management information systems and M&amp;E</t>
  </si>
  <si>
    <t>1.2</t>
  </si>
  <si>
    <t xml:space="preserve">Intervention: Program and data quality </t>
  </si>
  <si>
    <t>1.2.1</t>
  </si>
  <si>
    <t>2.3 Supervision/surveys/data collection related per diems/transport/other costs</t>
  </si>
  <si>
    <t>NTP supervision visits</t>
  </si>
  <si>
    <t>Support will be provided for regular supportive supervision / M&amp;E visits by the NTP central unit (NSCP) / PR to the regions, to oversee program implementation including innovative DR-TB management interventions. Each of 14 oblasts and 3 cities (Astana, Almaty and Shymkent) will be visited once a year during Years 1 and 2; additional visits, including regional supervision within oblasts, will be covered from domestic sources.</t>
  </si>
  <si>
    <t>Estimated cost per year: USD 70,272.00.  For details costs see sheet: "Budget Assumptions" in this file.</t>
  </si>
  <si>
    <t>1.2.2</t>
  </si>
  <si>
    <t>NTP program coordination meetings</t>
  </si>
  <si>
    <t>Estimated cost per event: USD 21,104.00.  For details costs see sheet: "Budget Assumptions" in this file.</t>
  </si>
  <si>
    <t>1.2.3</t>
  </si>
  <si>
    <t>National consultant, maintenance of national TB database</t>
  </si>
  <si>
    <t>A national consultant will be employed to perform maintenance of the updated electronic national TB register (with TGF support during Years 1-2).</t>
  </si>
  <si>
    <t>One consultant, USD 1,084.00 per month (gross).</t>
  </si>
  <si>
    <t>Month</t>
  </si>
  <si>
    <t>1.2.4</t>
  </si>
  <si>
    <t>Operational research in priority issues of DR-TB management</t>
  </si>
  <si>
    <t>The application includes support to 6 OR studies in priority program areas related to DR-TB case detection and case management, as well as to the interventions in populations at risk, in the following areas: 1) Referral patterns and delays in the provision of DR-TB diagnostic and treatment services; 2) Survey of resistance to second-line anti-TB drugs among RR/MDR-TB patients; 3) Effectiveness and efficiency of the use of Xpert MTB/RIF at the district level; 4) Administration of modified shorter regimens for treatment of RR/MDR-TB cases without resistance to second-line drugs;  5) TB screening and preventive treatment for latent TB infection among contacts of DR-TB patients; and 6) Active TB and DR-TB case finding and preventive treatment in high-risk population groups. The studies will be performed by NSCP in collaboration with the National Medical University and other partners. The studies’ results will inform the NTP decisions in DR-TB management and addressing the needs of vulnerable and at-risk population groups in line with the new WHO guidance and taking into account the country context including transition from TGF support.</t>
  </si>
  <si>
    <t>For details costs see sheet: "Budget Assumptions" in this file.</t>
  </si>
  <si>
    <t>Kit</t>
  </si>
  <si>
    <t>10.1 Printed materials (forms, books, guidelines, brochure, leaflets...)</t>
  </si>
  <si>
    <t>Objective 2. To sustain universal access to quality and people-centered DR-TB diagnosis, treatment and prevention</t>
  </si>
  <si>
    <t>Module: Multidrug-resistant tuberculosis (MDR-TB)</t>
  </si>
  <si>
    <t>2.1</t>
  </si>
  <si>
    <t xml:space="preserve">Intervention:  Case detection and diagnosis: MDR-TB </t>
  </si>
  <si>
    <t>2.1.1</t>
  </si>
  <si>
    <t>5.6 Laboratory reagents</t>
  </si>
  <si>
    <t>Procurement of Xpert MTB/RIF instruments</t>
  </si>
  <si>
    <t>This project proposal includes procurement of 25 Xpert MTB/RIF instruments for district-level and city TB service units, to complete the full coverage of the country needs in rapid molecular testing for TB and DR-TB by the end of 2020. This procurement will be undertaken in accordance to the NTP Xpert rollout plan, which includes support from different sources (the ongoing TGF project, USAID and state budget) and is based on the detailed assessment of Xpert MTB/RIF needs by region (December 2018). The procurement will be carried out in Year 1 through GDF. The package includes 2-module instruments, UPS devices, delivery costs and 3-year warranty with calibration / check kits.</t>
  </si>
  <si>
    <t>Cost of 1 equipment (FIND-negotiated price), including 15% delivery: USD 19,584.50. For details costs see sheet: "Budget Assumptions" in this file.</t>
  </si>
  <si>
    <t>Equipment</t>
  </si>
  <si>
    <t>7.7 Other PSM costs</t>
  </si>
  <si>
    <t>2.1.2</t>
  </si>
  <si>
    <t>Monitoring of implementation of Xpert MTB/RIF at district level</t>
  </si>
  <si>
    <t>To ensure proper implementation of Xpert MTB/RIF technology at district level, during Years 1-2 of the project 2 national consultants (part-time) will be hired to support effective rollout and functionality of the Xpert technology at the peripheral TB service delivery (district level) facilities, in the penitentiary system and HIV/AIDS service, and oversee the implementation of the new diagnostic algorithm. In addition, in Year 1 monitoring visits by the oblast reference laboratories will be conducted to districts where new Xpert instruments will be installed, to support the local staff in the implementation of the new technology.</t>
  </si>
  <si>
    <t>2.1.3</t>
  </si>
  <si>
    <t>Xpert MTB/RIF investigations in the penitentiary sector</t>
  </si>
  <si>
    <t>Cost of 1 cartridge (FIND-negotiated price): USD 9.98 + USD 0.998 delivery costs+ USD 2.1956 (20% in-country logistic) = aprx. USD 13.2; delivery in 1 shipment per year. For details costs see sheet: "Budget Assumptions" in this file.</t>
  </si>
  <si>
    <t>Test</t>
  </si>
  <si>
    <t>2.1.4</t>
  </si>
  <si>
    <t>Isolation of strains in liquid culture and DST (automated MGIT) investigations in the penitentiary sector</t>
  </si>
  <si>
    <t xml:space="preserve">For estimated cost per year see details in a separate sheets "2.1.4_2.1.5_year 2020", "2.1.4_2.1.5_year 2021" and "2.1.4_2.1.5_year 2022" in this file. </t>
  </si>
  <si>
    <t>2.1.5</t>
  </si>
  <si>
    <t>M.Tb identification and DST to FLDs and SLDs (LPA Hain) investigations in the penitentiary sector</t>
  </si>
  <si>
    <t>2.1.6</t>
  </si>
  <si>
    <t>Procurement of pure substance for DST to new and repurposed drugs</t>
  </si>
  <si>
    <t>In line with the revised WHO recommendations for DR-TB management and new DST manual, the project will procure pure substances for DST to new and repurposed drugs (Mfx/Lfx, Bdq, Lzd, Cfz and Dlm) at reference laboratories using MGIT. TGF support will cover 100% of countrywide needs in Years 1-2 (2020-2021), and the government will ensure full takeover starting 2022.</t>
  </si>
  <si>
    <t>2.1.7</t>
  </si>
  <si>
    <t>Maintenance and servicing of laboratory equipment</t>
  </si>
  <si>
    <t>Support to training of local engineers is included to ensure appropriate capacities for servicing, maintenance and repairs of laboratory equipment at the NRL and oblast-level reference laboratories, including biosafety cabinets (BSCs) and ventilation systems (4 persons will be trained during the Years 1-2).</t>
  </si>
  <si>
    <t>Estimated cost of per training: USD 11,230.00. For details costs see sheet: "Budget Assumptions" in this file.</t>
  </si>
  <si>
    <t>2.2</t>
  </si>
  <si>
    <t xml:space="preserve">Intervention:  Treatment: MDR-TB </t>
  </si>
  <si>
    <t>2.2.1</t>
  </si>
  <si>
    <t>4.2 Anti-tuberculosis medicines</t>
  </si>
  <si>
    <t>Procurement of anti-TB drugs: RR/MDR-TB cases in the penitentiary sector</t>
  </si>
  <si>
    <t xml:space="preserve">Procurement of drugs for RR/MDR-TB cases for patients in the penitentiary sector, aligned to treatment regimens as per new WHO recommendations. For RR/MDR cases without resistance to FQs, TGF project will cover the needs in prisons for Year 1 (2020), and the Government will ensure full takeover starting 2021. Detailed calculations of the number of patients enrolled, drug regimens and costs are presented in a separate sheets: "TB cases prisons 2020_2022", "GDF prices 11.18" and "2.2.1_MDR_2020_2022" in this file. </t>
  </si>
  <si>
    <t>For details costs see sheet: "2.2.1_MDR_2020_2022" in this file.</t>
  </si>
  <si>
    <t>Annual kit</t>
  </si>
  <si>
    <t>2.2.2</t>
  </si>
  <si>
    <t>Procurement of anti-TB drugs: pre-XDR and XDR-TB cases in the penitentiary sector</t>
  </si>
  <si>
    <t>For details costs see sheet: "2.2.2_pre- &amp; XDR_2020_22" in this file.</t>
  </si>
  <si>
    <t>2.2.3</t>
  </si>
  <si>
    <t>3.4 Other external professional services</t>
  </si>
  <si>
    <t>Support to Green Light Committee operations</t>
  </si>
  <si>
    <t>Annual payments to the GLC are included according to the TGF/WHO agreement and TGF requirements for applicants.</t>
  </si>
  <si>
    <t>Annual fee in the total amount of USD 25,000</t>
  </si>
  <si>
    <t>2.2.4</t>
  </si>
  <si>
    <t>Clinical tests for patient monitoring</t>
  </si>
  <si>
    <t>Average cost per patient: USD 27. For details costs see sheet: "Budget Assumptions" in this file.</t>
  </si>
  <si>
    <t>2.2.5</t>
  </si>
  <si>
    <t>Capacity building in DR-TB management</t>
  </si>
  <si>
    <t>In order to ensure appropriate management support to the implementation of revised DR-TB guidance, the project will provide support to organization of training courses for health care managers in the specialized TB service and general health services, including the penitentiary system. Training will be conducted by at the central level; totally 6 courses will be organized.</t>
  </si>
  <si>
    <t>2.2.6</t>
  </si>
  <si>
    <t>Update of PV / aDSM module of the National TB Register</t>
  </si>
  <si>
    <t>An IT company will be contracted to update of the pharmacovigilance and aDSM module of the National TB Register</t>
  </si>
  <si>
    <t xml:space="preserve">Estimated cost of the consultancy: USD 5.000,00. </t>
  </si>
  <si>
    <t>2.2.7</t>
  </si>
  <si>
    <t>National aDSM consultant</t>
  </si>
  <si>
    <t>A national consultant at the central level will be engaged to assist the NTP in drug management with emphasis on pharmacovigilance and aDSM in conditions of transition to newly recommended treatment regimens for DR-TB (during Years 1-2).</t>
  </si>
  <si>
    <t>Quarter</t>
  </si>
  <si>
    <t>2.2.8</t>
  </si>
  <si>
    <t>Training in PV / aDSM</t>
  </si>
  <si>
    <t xml:space="preserve">Training-of-trainer (ToT) courses will be organized by NSCP for the regional (oblast) NTP staff in aDSM processes, which will further conduct cascade training for TB service providers in respective regions. In total, 44 people from 14 oblasts and 3 cities will be trained (2 training courses in Year 1). </t>
  </si>
  <si>
    <t>Cost of 1 training course: USD 13,330.00 (at central level).  For details costs see sheet: "Budget Assumptions" in this file.</t>
  </si>
  <si>
    <t>2.2.9</t>
  </si>
  <si>
    <t>Training on the use of aDSM module of the National TB Register</t>
  </si>
  <si>
    <t xml:space="preserve">Training-of-trainer (ToT) courses will be organized by NSCP for the regional (oblast) NTP staff in the use of updated aDSM module of the National TB Register, which will further conduct cascade training for TB database operators in respective regions. In total, 44 people from 14 oblasts and 3 cities will be trained (2 training courses in Year 2). </t>
  </si>
  <si>
    <t>Cost of 1 training course: USD 8,756.00 (at central level).  For details costs see sheet: "Budget Assumptions" in this file.</t>
  </si>
  <si>
    <t>2.3</t>
  </si>
  <si>
    <t xml:space="preserve">Intervention: Community care delivery: MDR   </t>
  </si>
  <si>
    <t>2.3.1</t>
  </si>
  <si>
    <t>Experience exchange visits for the National Stop TB Partnership</t>
  </si>
  <si>
    <t xml:space="preserve">The National Stop TB Partnership (NSTP) platform in Kazakhstan, established within the ongoing TGF TB grant, will be further supported through organization of exchange visits to selected countries in the region that have functional national partnerships and/or implement other best practices related to CSO and community engagement (2 visits for 10 people each, during Years 1-2). </t>
  </si>
  <si>
    <t xml:space="preserve">Estimated Cost per person: USD 26,000.00. For details costs see sheet: "Budget Assumptions" in this file. </t>
  </si>
  <si>
    <t>Visit</t>
  </si>
  <si>
    <t>2.3.2</t>
  </si>
  <si>
    <t>Technical assistance, social contracting / cost of NGO services</t>
  </si>
  <si>
    <t>To expand the scope and capacities of NSTP and partners, technical assistance will be provided by an external consultant in Year 1 to facilitate social contracting of NGOs with state funds (through local budgets); the assignment will include the task of defining the costs for service delivery activities by NGOs, which will harmonize the contracting processes.</t>
  </si>
  <si>
    <t xml:space="preserve">Estimated Cost per consultancy: USD 11,990.00. For details costs see sheet: "Budget Assumptions" in this file. </t>
  </si>
  <si>
    <t>2.3.3</t>
  </si>
  <si>
    <t>Advocacy meetings to promote social contracting</t>
  </si>
  <si>
    <t xml:space="preserve">Advocacy meetings (workshops, round tables, etc.) will be organized with key decision makers at central and regional level, to increase awareness about social contracting and commitment of public authorities to scale-up this mechanism (2 meetings per year). </t>
  </si>
  <si>
    <t xml:space="preserve">Estimated Cost per event: USD 9,626.00. For details costs see sheet: "Budget Assumptions" in this file. </t>
  </si>
  <si>
    <t>2.3.4</t>
  </si>
  <si>
    <t>Communication campaigns on community-based TB responses and social contracting</t>
  </si>
  <si>
    <t>Communication campaigns will be organized to increase awareness about community-based TB interventions for vulnerable population, promote social contracting mechanism, advocate for budget increases and sustainability at regional level (meetings with decision makers, broadcasting of video and radio spots, outdoor advertising, printed materials, etc.). Two campaigns will be held in Years 1 and 3.</t>
  </si>
  <si>
    <t xml:space="preserve">Estimated Cost per campaign: USD 12,880.00. For details costs see sheet: "Budget Assumptions" in this file. </t>
  </si>
  <si>
    <t>2.3.5</t>
  </si>
  <si>
    <t>Training for NGOs in TB and DR-TB control</t>
  </si>
  <si>
    <t>Trainings for NGOs will be organized by the NTP with participation of other partners, which will focus on priority TB-related problems in the target groups, contemporary approaches for patient support and the roles of civil society and local actors for strengthening adherence and other types of support in conditions of implementation of TB care delivery model based on outpatient treatment and patient-centered approaches (2 courses in Year 1 and 1 course in Year 2 and 3, at central level).</t>
  </si>
  <si>
    <t>Cost of 1 training course: USD 9,083.00 (at central level).  For details costs see sheet: "Budget Assumptions" in this file.</t>
  </si>
  <si>
    <t>2.3.6</t>
  </si>
  <si>
    <t>Training for NGOs in organizational development, strategic planning and project management</t>
  </si>
  <si>
    <t>Trainings for NGOs will be organized by the NTP with participation of other relevant partners, which will focus on strengthening the capacities of the NGO in organizational development; project design, implementation, monitoring and evaluation; communications and reporting (2 training courses in Years 1-2, at central level).</t>
  </si>
  <si>
    <t>Cost of 1 training course: USD 16,103.00 (at central level).  For details costs see sheet: "Budget Assumptions" in this file.</t>
  </si>
  <si>
    <t>2.3.7</t>
  </si>
  <si>
    <t>NGO grants program</t>
  </si>
  <si>
    <t>The project will support a total of 45 small NGO grants: Year 1- 20 grants, Year 2 – 15 grants, Year 3 – 10 grants, relying on the state takeover with time through social contracting. The NGO grants will be implemented in different regions of the country and will include a comprehensive range of interventions focusing on: (i) rolling out of innovative people- and patient-centered approaches for improving case detection, treatment adherence, contact tracing and prevention in disadvantaged communities; (ii) support to TB and DR-TB case finding, case management and prevention in high-risk and vulnerable population groups: PLHIV, IDUs, migrants, prisoners and ex-prisoners, and homeless people; and (iii) addressing legal barriers to care, human rights, gender, stigma and other factors limiting access to services.</t>
  </si>
  <si>
    <t>Average cost of 1 grant per year: USD 53,106.00.  For details costs see sheet: "Budget Assumptions" in this file.</t>
  </si>
  <si>
    <t xml:space="preserve">Year </t>
  </si>
  <si>
    <t>11.1 Office related costs</t>
  </si>
  <si>
    <t>11.4 Other PA costs</t>
  </si>
  <si>
    <t>2.3.8</t>
  </si>
  <si>
    <t>Monitoring of NGO grants implementation</t>
  </si>
  <si>
    <t xml:space="preserve">Monitoring visits to selected regions and projects will be conducted by PR and NTP M&amp;E staff to assess grants implementation, quality of services and users’ satisfaction, and identify implementation challenges and measures required to address them (2 monitoring visits per project per year).  </t>
  </si>
  <si>
    <t xml:space="preserve">Estimated Cost per one visit: USD 1,800.00. For details costs see sheet: "Budget Assumptions" in this file. </t>
  </si>
  <si>
    <t>2.3.9</t>
  </si>
  <si>
    <t>Experience exchange visits for NGOs</t>
  </si>
  <si>
    <t>Exchange visits between different NGO implementers will be organized with the scope of peer review and experience sharing (2 visits per year in Years 1-2).</t>
  </si>
  <si>
    <t xml:space="preserve">Estimated Cost per visit: USD 5,338.00. For details costs see sheet: "Budget Assumptions" in this file. </t>
  </si>
  <si>
    <t>2.3.10</t>
  </si>
  <si>
    <t>Update of the NGO clients’ database</t>
  </si>
  <si>
    <t>The NGO clients’ database, which is being established under the ongoing TGF TB project, will be maintained and regularly updated to ensure reliable evidence of clients and effective M&amp;E of services provided within the grants (in Year 1).</t>
  </si>
  <si>
    <t xml:space="preserve">Estimated cost: USD 5.000,00. </t>
  </si>
  <si>
    <t>2.3.11</t>
  </si>
  <si>
    <t>Training on the use of the NGO clients’ database</t>
  </si>
  <si>
    <t>The NGO grantees’ staff will receive appropriate training and management of clients’ data. Two people from each implementing organization will be trained during Year 2.</t>
  </si>
  <si>
    <t>2.3.12</t>
  </si>
  <si>
    <t xml:space="preserve">National TB conference </t>
  </si>
  <si>
    <t>The national TB conference, with participation of all partners active in TB control (from governmental agencies and public services, non-governmental organizations and international agencies), will be organized in the last year of the project implementation. The conference will discuss and analyze the progress achieved by the national TB program, with special emphasis on sharing innovative experiences across the country regions and identifying potential for further actions through partnerships with local authorities, civil society and the private sector. The conference will provide a forum for presenting the results of the NGO small grants’ program and planning future actions for transition and sustainability. With participation of about 120 people, 3 days.</t>
  </si>
  <si>
    <t xml:space="preserve">Estimated Cost per event: USD 65,239.00. For details costs see sheet: "Budget Assumptions" in this file. </t>
  </si>
  <si>
    <t>2.4</t>
  </si>
  <si>
    <t>Intervention: Other MDR-TB interventions</t>
  </si>
  <si>
    <t>2.4.1</t>
  </si>
  <si>
    <t>90</t>
  </si>
  <si>
    <t>National consultant, TB ACSM / IEC activities</t>
  </si>
  <si>
    <t>A national consultant will provide technical assistance to the NTP and partners in designing public awareness campaigns, elaborating and pretesting IEC materials, obtaining relevant endorsements with authorities, facilitate and monitor implementation, and ensure appropriate communication in social media.</t>
  </si>
  <si>
    <t xml:space="preserve">Cost per month: USD 1,084.00. </t>
  </si>
  <si>
    <t>2.4.2</t>
  </si>
  <si>
    <t>91</t>
  </si>
  <si>
    <t>TB KAP survey</t>
  </si>
  <si>
    <t>A TB Knowledge, Attitudes and Practices (KAP) survey will be performed in Year 1, to assess the situation and inform further actions.</t>
  </si>
  <si>
    <t xml:space="preserve"> Estimated cost: USD 41.734,00. For details costs see sheet: "Budget Assumptions" in this file.</t>
  </si>
  <si>
    <t>Survey</t>
  </si>
  <si>
    <t>92</t>
  </si>
  <si>
    <t>93</t>
  </si>
  <si>
    <t>2.4.3</t>
  </si>
  <si>
    <t>94</t>
  </si>
  <si>
    <t xml:space="preserve">Technical assistance, development of the National ACSM Plan </t>
  </si>
  <si>
    <t>Based on the KAP study results, the National ACSM Plan for years 2021-2025 will be developed with an external consultant’s support (and the end of Year 1).</t>
  </si>
  <si>
    <t>95</t>
  </si>
  <si>
    <t>96</t>
  </si>
  <si>
    <t>2.4.4</t>
  </si>
  <si>
    <t>97</t>
  </si>
  <si>
    <t>Development of the Plan for Prevention of TB Stigma and Discrimination</t>
  </si>
  <si>
    <t>In Year 2, external TA will be also provided to assist the NTP in the development of a multisectoral Plan for Reduction and Prevention of TB Stigma and Discrimination, which, inter alia, will identify the changes needed in various legislative and regulatory acts to eliminate and/or prevent discriminatory practices.</t>
  </si>
  <si>
    <t>Estimated cost: USD 11.990,00. For details costs see sheet: "Budget Assumptions" in this file.</t>
  </si>
  <si>
    <t>98</t>
  </si>
  <si>
    <t>99</t>
  </si>
  <si>
    <t>2.4.5</t>
  </si>
  <si>
    <t>101</t>
  </si>
  <si>
    <t>IEC materials for DR-TB prevention and control: printed</t>
  </si>
  <si>
    <t xml:space="preserve">A set of informational and educational (IEC) materials for DR-TB prevention and care will be developed and disseminated in line with the objectives of the national TB program and on the basis of the preceding KAP survey results. The set will include guidelines for patients and their families; printed IEC materials for vulnerable at-risk population groups such as PLHIV, prisoners, seasonal labor migrants, homeless people, etc.; recommendations for social workers, psychologists, primary health care providers; as well as different materials to promote new methods for TB diagnosis and treatment, with special emphasis on the need to complete treatment and prevent drug resistance. </t>
  </si>
  <si>
    <t>Set</t>
  </si>
  <si>
    <t>2.4.6</t>
  </si>
  <si>
    <t>102</t>
  </si>
  <si>
    <t>10.2 Television/Radio spots and programmes</t>
  </si>
  <si>
    <t>IEC materials for DR-TB prevention and control: audio and video</t>
  </si>
  <si>
    <t>The project will support production of TV and radio spots on aimed at increasing the population awareness of TB and TB/HIV, with special emphasis on the access to services, availability of innovative diagnostic and treatment methods and the need for adherence to prevent drug resistance.</t>
  </si>
  <si>
    <t>Estimated cost per set: USD 11,400.00. For details costs see sheet: "Budget Assumptions" in this file.</t>
  </si>
  <si>
    <t>2.4.7</t>
  </si>
  <si>
    <t>103</t>
  </si>
  <si>
    <t>Broadcasting of audio and video spots</t>
  </si>
  <si>
    <t>2.4.8</t>
  </si>
  <si>
    <t>104</t>
  </si>
  <si>
    <t>Training for mass media on TB and DR-TB prevention and control</t>
  </si>
  <si>
    <t>The project will provide the journalists working in mainstream media (print, electronic and social networks) with timely and reliable information on TB and its control, countrywide and locally. For this purpose, training for mass media on TB and DR-TB prevention and care will be organized in each project year.</t>
  </si>
  <si>
    <t>Average cost per training: USD 6,978. For details costs see sheet: "Budget Assumptions" in this file.</t>
  </si>
  <si>
    <t>2.4.9</t>
  </si>
  <si>
    <t>105</t>
  </si>
  <si>
    <t>An annual contest for journalists</t>
  </si>
  <si>
    <t xml:space="preserve">The project will hold annual contests for journalists, who will be awarded for the best publications and programs on TB.            </t>
  </si>
  <si>
    <t xml:space="preserve">Estimated cost per event: USD 5,000. </t>
  </si>
  <si>
    <t>2.4.10</t>
  </si>
  <si>
    <t>106</t>
  </si>
  <si>
    <t>TB advocacy workshops at central level on the event of WTBD</t>
  </si>
  <si>
    <t>TB advocacy workshops will be held at the central level on the World TB Days 24 March to increase awareness and commitment of public authorities and improve collaboration and coordination between different actors including civil society and mass media.</t>
  </si>
  <si>
    <t>Average cost of 1 workshop: USD 12,864.00</t>
  </si>
  <si>
    <t xml:space="preserve">Grant Management </t>
  </si>
  <si>
    <t>Module: Program management</t>
  </si>
  <si>
    <t>3.1</t>
  </si>
  <si>
    <t xml:space="preserve">Intervention: Grant Management  </t>
  </si>
  <si>
    <t>3.1.1</t>
  </si>
  <si>
    <t>Principal Recipient (PIU NSCP) costs</t>
  </si>
  <si>
    <t>Staff</t>
  </si>
  <si>
    <t>Base salaries, social taxes, insurance and other staff costs</t>
  </si>
  <si>
    <t>3.3 External audit fees</t>
  </si>
  <si>
    <t>1.4 Other HR Costs</t>
  </si>
  <si>
    <t>Project monitoring and operating costs</t>
  </si>
  <si>
    <t>Office operating costs, vehicles, audit and travel costs</t>
  </si>
  <si>
    <t>control sum</t>
  </si>
  <si>
    <t>DIFERENCE</t>
  </si>
  <si>
    <t>1. Breakdown by implementers</t>
  </si>
  <si>
    <t>PIU NSCP</t>
  </si>
  <si>
    <t>PR</t>
  </si>
  <si>
    <t>2. Breakdown by Objectives</t>
  </si>
  <si>
    <t xml:space="preserve"> </t>
  </si>
  <si>
    <t>3. Breakdown by Modules / Interventions</t>
  </si>
  <si>
    <t>Казахстан</t>
  </si>
  <si>
    <t>ТБ Запрос на финансирование Глобальному Фонду на период 01 января 2020 - 31 декабря 2022 годов</t>
  </si>
  <si>
    <t>версия 11</t>
  </si>
  <si>
    <t>Стоимость в  USD</t>
  </si>
  <si>
    <t>Суммарный бюджет</t>
  </si>
  <si>
    <t>Запрос на финансирование с учетом существенных изменений</t>
  </si>
  <si>
    <t>Рабочий план и бюджет</t>
  </si>
  <si>
    <t>№</t>
  </si>
  <si>
    <t>Задача / Интервенция / Мероприятие</t>
  </si>
  <si>
    <t>Описание</t>
  </si>
  <si>
    <t>Янв-Maр     2020</t>
  </si>
  <si>
    <t>Aпр-Июнь    2020</t>
  </si>
  <si>
    <t>Июль-Сент   2020</t>
  </si>
  <si>
    <t>Oкт-Дек    2020</t>
  </si>
  <si>
    <t>Янв-Maр     2021</t>
  </si>
  <si>
    <t>Aпр-Июнь    2021</t>
  </si>
  <si>
    <t>Июль-Сент   2021</t>
  </si>
  <si>
    <t>Oкт-Дек    2021</t>
  </si>
  <si>
    <t>Янв-Maр     2022</t>
  </si>
  <si>
    <t>Aпр-Июнь    2022</t>
  </si>
  <si>
    <t>Июль-Сент   2022</t>
  </si>
  <si>
    <t>Oкт-Дек    2022</t>
  </si>
  <si>
    <t>Янв-Дек 2022</t>
  </si>
  <si>
    <t>Янв-Дек 2021</t>
  </si>
  <si>
    <t>Янв-Дек 2020</t>
  </si>
  <si>
    <t>Год 1</t>
  </si>
  <si>
    <t>Год 2</t>
  </si>
  <si>
    <t>Год 3</t>
  </si>
  <si>
    <t>Кв.1</t>
  </si>
  <si>
    <t>Кв.2</t>
  </si>
  <si>
    <t>Кв.3</t>
  </si>
  <si>
    <t>Кв.4</t>
  </si>
  <si>
    <t>Кв.5</t>
  </si>
  <si>
    <t>Кв.6</t>
  </si>
  <si>
    <t>Кв.7</t>
  </si>
  <si>
    <t>Кв.8</t>
  </si>
  <si>
    <t>Кв.9</t>
  </si>
  <si>
    <t>Кв.10</t>
  </si>
  <si>
    <t>Кв.11</t>
  </si>
  <si>
    <t>Кв.12</t>
  </si>
  <si>
    <t>Поддержка Рабочей группы по укреплению системы здравоохранения для борьбы с ТБ</t>
  </si>
  <si>
    <t>Многосекторальная рабочая группа, созданная в рамках использования предыдущего гранта, получит дальнейшую поддержку при осуществлении информационно-адвокационой деятельности на высоком уровне и повышении уровня политической приверженности эффективному управлению системой здравоохранения и предоставлению финансирования для мероприятий по борьбе с ТБ, включая укрепление и координацию участия неправительственного сектора. В рамках нового гранта будут выделены средства для оказания поддержки национальным экспертам в разработке соответствующих нормативных актов как для гражданской, так и пенитенциарной служб, а также рекомендаций для НПО в соответствии с международными рекомендациями и передовой практикой.</t>
  </si>
  <si>
    <t>Задача 1. Обеспечить комплексный и устойчивый ответ системы здравоохранения на проблемы, связанные с ЛУ-ТБ</t>
  </si>
  <si>
    <t>Цель: Эффективные ответы на лекарственно-устойчивый ТБ в Казахстане, поддерживаемые с помощью ориентированных на пациентов и аргументированных подходов, включая те, что предусмотрены для уязвимых групп и для населения из групп риска</t>
  </si>
  <si>
    <t>Единица</t>
  </si>
  <si>
    <t>Стоимость единицы</t>
  </si>
  <si>
    <t>Кол-во единиц</t>
  </si>
  <si>
    <t>Год</t>
  </si>
  <si>
    <t>Промежуточный итог</t>
  </si>
  <si>
    <t xml:space="preserve">ЖУССЗ / Координационные совещания по ТБ </t>
  </si>
  <si>
    <t>В рамках проекта будет оказана поддержка при проведении координационных совещаний с более широким участием правительственных учреждений (включая Министерство финансов и Комитет по уголовно-исполнительной системе Министерства внутренних дел), руководителей в области здравоохранения на центральном и региональном уровнях, представителей научных кругов, гражданского общества и других негосударственных субъектов (ежеквартальные совещания в течение первых двух лет).</t>
  </si>
  <si>
    <t>Совещание</t>
  </si>
  <si>
    <t>RSSH / TB round tables at central/regional level for high-level decision makers</t>
  </si>
  <si>
    <t xml:space="preserve">ЖУССЗ / Круглые столы по ТБ на центральном / региональном уровнях для лиц, принимающих решения на высоком уровне          </t>
  </si>
  <si>
    <t xml:space="preserve">В рамках проекта будут организованы специальные обучающие семинары и обсуждения в формате круглого стола на центральном и/ региональном уровнях с участием представителей  местных органов государственного управления и соответствующих партнеров, включая бизнес структур, которые будут сосредоточены на подходах к реализации Стратегии по Ликвидации ТБ, таких как обеспечение лечения, ориентированного на людей и пациентов, с использованием, главным образом, модели амбулаторного ведения случаев ТБ и ЛУ-ТБ, создание функциональных местных коалиций для борьбы с ТБ, а также мобилизация дополнительных и альтернативных источников финансирования для приоритетных мер по борьбе с ТБ (по 2 мероприятия ежегодно в течение всего гранта). </t>
  </si>
  <si>
    <t>Круглый стол</t>
  </si>
  <si>
    <t>Round table</t>
  </si>
  <si>
    <t>Обучение по институционализации новых механизмов оплаты за услуги по борьбе с ТБ</t>
  </si>
  <si>
    <t>При взаимодействии с региональным проектом ГФ по борьбе с ТБ («TB-REP 2.0») будет оказано содействие в развитии компетенции региональных (областных) менеджеров НПТ путем проведения обучения в области управленческих и технических аспектов, связанных с институционализацией новых механизмов оплаты за услуги по диагностике и лечению ТБ. Учебные семинары будут проводиться в рамках продолжения технической помощи по проекту TB-REP 2.0 в 2019 году, которая будет оказана для поддержки (i) пересмотра механизмов оплаты за услуги поставщиков в целях повышения эффективности и содействия оказанию медицинской помощи при ТБ, ориентированной на пациентов; и (ii) разработки и внедрения механизма стимулирования в целях совершенствования процессов найма и удержания персонала противотуберкулезной службы (врачей, медсестер и лабораторного персонала) (2 учебных семинара в год в течение первых двух лет; участие внешнего консультанта в учебных семинарах в течение первого года).</t>
  </si>
  <si>
    <t>Курс обучения</t>
  </si>
  <si>
    <t>Техническая помощь, модель оказания амбулаторной помощи при лечении ТБ</t>
  </si>
  <si>
    <t>Техническая помощь</t>
  </si>
  <si>
    <t>Будет привлечен внешний консультант для оценки процесса внедрения модели амбулаторного лечения ТБ (включая случаи ЛУ-ТБ и случаи заболевания среди детей), инициированного в рамках текущего проекта ГФ в трех пилотных регионах (Акмолинская, Актюбинская и Восточно-Казахстанская области), и разработки рекомендаций для дальнейших мероприятий по внедрению модели в других регионах (Год 1)</t>
  </si>
  <si>
    <t>Техническая помощь, усиление поддержки пациентов и последующее врачебное наблюдение при лечении ЛУ-ТБ</t>
  </si>
  <si>
    <t>Будет привлечен внешний консультант для оценки процесса внедрения усиленной программы поддержки в соблюдении режима лечения и последующего наблюдения для пациентов с ЛУ-ТБ в рамках текущего проекта ГФ в трех пилотных регионах (Акмолинская, Актюбинская и Восточно-Казахстанская области), и разработки рекомендаций для дальнейших мероприятий по внедрению модели в других регионах (Год 1).</t>
  </si>
  <si>
    <t>Техническая помощь, стационарное лечение ЛУ-ТБ</t>
  </si>
  <si>
    <t>Будет привлечен внешний консультант для оценки процесса оптимизации госпитализации пациентов с ТБ и ЛУ-ТБ в течении 2014-2018 гг, и оказания помощи в разработке национального плана по оптимизации инфраструктуры туберкулезных больниц на 2021-2025 годы (Год 1).</t>
  </si>
  <si>
    <t xml:space="preserve">Обучение по реализации плана амбулаторного лечения ТБ и оптимизации больниц </t>
  </si>
  <si>
    <t>Реализация концепции амбулаторного лечения ТБ и национального плана по оптимизации противотуберкулезных больниц будет поддерживаться за счет обучения руководителей органов здравоохранения из регионов, улучшения показателей работы противотуберкулезных больниц и укрепления связей между различными уровнями обслуживания пациентов и непрерывным циклом оказания медицинской помощи (2 учебных семинара в год в Годы 2 и 3).</t>
  </si>
  <si>
    <t>Центр клинического кураторства и повышения квалификации</t>
  </si>
  <si>
    <t xml:space="preserve">Оказание поддержки развитию Центра клинического кураторства и повышения квалификации при ННЦФ. Центр будет заниматься проведением дистанционного обучения по клиническому контролю туберкулеза и заболеваний легких для различных категорий медицинских работников, включая постдипломное обучение. </t>
  </si>
  <si>
    <t>Участие в международных совещаниях за рубежом</t>
  </si>
  <si>
    <t>Мероприятие</t>
  </si>
  <si>
    <t>Интервенция: Политика поддержки и программная среда</t>
  </si>
  <si>
    <t>Модуль: ЖУССЗ - предоставление комплексных услуг и улучшение качества</t>
  </si>
  <si>
    <t>Модуль: ЖУССЗ - Информационные системы по управлению здравоохранением и Мониторинг и оценка</t>
  </si>
  <si>
    <t>Национальный консультант, ведение национальной базы данных по ТБ</t>
  </si>
  <si>
    <t>Для ведения обновленного электронного национального реестра по ТБ будет привлечен национальный консультант (при поддержке ГФ в течение первых двух лет).</t>
  </si>
  <si>
    <t>Программные координационные совещания НПТ</t>
  </si>
  <si>
    <t xml:space="preserve">НПТ программные координационные совещания (2 дня) будут проводиться ежегодно в течении всего гранта в первом квартале года на уровне ННЦФ с целью обсуждения хода реализации программы и планирования мер по решению выявленных проблем.  </t>
  </si>
  <si>
    <t>НПТ надзорные визиты</t>
  </si>
  <si>
    <t>Будет предоставлена поддержка при проведении регулярных визитов для осуществления надзора/мониторинга и оценки со стороны центрального отделения НПТ (ННЦФ)/Основного реципиента в регионы в целях наблюдения за реализацией программы, включая инновационные процедуры менеджмента ЛУ-ТБ. Визиты в каждую из 14 областей и в каждый из 3 городов (Астана, Алматы и Шымкент) будут осуществляться один раз в год в течение первых двух лет; дополнительные визиты, включая надзор в областях, будут осуществляться за счет внутренних источников.</t>
  </si>
  <si>
    <t>Месяц</t>
  </si>
  <si>
    <t>Комплект</t>
  </si>
  <si>
    <t>Заявка предусматривает оказание поддержки в проведении шести оперативных исследований в приоритетных областях программы, связанных с выявлением и лечением случаев ЛУ-ТБ, а также в осуществлении мероприятий среди групп риска в следующих областях: 1) Алгоритм направления и задержки в предоставлении услуг по диагностике и лечению ЛУ-ТБ; 2) Исследование устойчивости к противотуберкулезным препаратам второго ряда у пациентов с РУ/МЛУ-ТБ; 3) Эффективность и результативность применения метода Xpert MTB/RIF на районном уровне; 4) Назначение модифицированных, коротких режимов лечения РУ/МЛУ-ТБ при отсутствии устойчивости к препаратам второго ряда; 5) Скрининг ТБ и профилактическое лечение латентной ТБ инфекции среди лиц, контактирующих с больными ЛУ-ТБ; и 6) Выявление случаев активного ТБ и ЛУ-ТБ и профилактическое лечение в группах высокого риска. Исследования будут проводиться ННЦФ в сотрудничестве с Национальным медицинским университетом и другими партнерами. На основании результатов исследований будут приняты решения НПТ в области лечения ЛУ-ТБ и удовлетворения потребностей уязвимых и социально-неблагополучных категорий населения в соответствии с новым руководством ВОЗ и с учетом странового контекста, включая обязательства при переходе финансирования ГФ.</t>
  </si>
  <si>
    <t>Оперативные исследования по приоритетным вопросам менеджмента ЛУ-ТБ</t>
  </si>
  <si>
    <t>Задача 2. Поддержание всеобщего доступа к качественным и ориентированным на пациентов диагностике, лечению и профилактике ЛУ-ТБ</t>
  </si>
  <si>
    <t>Модуль: Туберкулез с множественной лекарственной устойчивостью (МЛУ-ТБ)</t>
  </si>
  <si>
    <t>Закупка инструментов Xpert MTB/RIF</t>
  </si>
  <si>
    <t>Данное проектное предложение предусматривает закупку 25 инструментов Xpert MTB/RIF для районных и городских отделений по борьбе с ТБ для обеспечения полного покрытия потребностей страны в быстром молекулярном тестировании на ТБ и ЛУ-ТБ к концу 2020 года. Закупка этих инструментов будет осуществляться в соответствии с планом НПТ по внедрению метода Xpert, который включает поддержку от различных источников (текущий проект ГФ, Агентство международного развития США и государственный бюджет) и основывается на подробной оценке потребностей в инструментах Xpert MTB/RIF по регионам (декабрь 2018 г.). Закупки будут проводиться в 1-й год через Глобальный механизм по обеспечению лекарственными средствами. Комплект поставки включает 2-модульных прибора, источники бесперебойного питания, стоимость доставки, гарантию на 3 года и комплекты для калибровки/поверки.</t>
  </si>
  <si>
    <t>Мониторинг внедрения технологии Xpert MTB/RIF на районном уровне</t>
  </si>
  <si>
    <t>Для обеспечения надлежащего внедрения технологии Xpert MTB/RIF на районном уровне в течение первых двух лет реализации проекта будут задействованы два национальных (на неполную ставку) консультанта в целях оказания поддержки при внедрении и функционировании технологии Xpert в районах, в пенитенциарной системе и в службе по борьбе с ВИЧ/СПИД, а также для наблюдения за внедрением нового диагностического алгоритма. Кроме того, в течение первого года представители областных референс лабораторий будут посещать районы, где будут использоваться новые инструменты Xpert, для оказания поддержки местному персоналу при внедрении новой технологии.</t>
  </si>
  <si>
    <t>Оборудование</t>
  </si>
  <si>
    <t>Исследования с помощью технологии Xpert MTB/RIF в пенитенциарном секторе</t>
  </si>
  <si>
    <t>Тест</t>
  </si>
  <si>
    <t>Выделение штаммов в жидкой культуре и проведение ТЛЧ (с помощью автоматизированной системы MGIT) в пенитенциарном секторе</t>
  </si>
  <si>
    <t>Выявление M.Tb и проведения ТЛЧ к препаратам первого и второго ряда методом LPA HAIN в пенитенциарном секторе</t>
  </si>
  <si>
    <t>Закупка чистого вещества для проведения ТЛЧ в отношении новых и перепрофилированных препаратов</t>
  </si>
  <si>
    <t>В соответствии с пересмотренными рекомендациями ВОЗ по лечению ЛУ-ТБ и новым руководством по проведению ТЛЧ, проект предусматривает закупку чистых веществ для ТЛЧ для новых и перепрофилированных препаратов (таких как моксифлоксацин/левофлоксацин, бедаквилин, линезолид, клофазимин и деламинид), которые будут проводиться референс лабораториями с помощью MGIT оборудования. Поддержка со стороны ГФ полностью покроет потребности на уровне всей страны в первые два года (2020-2021 гг.), а Правительство примет на себя финансирование, начиная с 2022 года.</t>
  </si>
  <si>
    <t>Техническое обслуживание лабораторного оборудования</t>
  </si>
  <si>
    <t>Поддержка в подготовке местных инженеров для обеспечения надлежащей квалификации для проведения технического обслуживания и ремонта лабораторного оборудования в Национальной референс лаборатории и областных референс лабораториях, включая шкафы биобезопасности (ШББ) и системы вентиляции (в течение первых двух лет будет проведено обучение для 4 человек).</t>
  </si>
  <si>
    <t>Интервенция:  Лечение: МЛУ-ТБ</t>
  </si>
  <si>
    <t>Закупка противотуберкулезных препаратов: Случаи РУ/МЛУ-ТБ в пенитенциарном секторе</t>
  </si>
  <si>
    <t>Закупка препаратов для пациентов с РУ/МЛУ-ТБ в пенитенциарном секторе для проведения лечения по схемам в соответствии с новыми рекомендациями ВОЗ. Подробные расчеты числа включенных в проект пациентов, схем приема лекарственных средств и затрат представлены в подробном рабочем плане и бюджете. В отношении случаев РУ/МЛУ-ТБ без устойчивости к ФХ, ГФ покроет потребности пенитенциарного сектора в первый год (2020 г.), а Правительство примет на себя финансирование, начиная с 2021 года.</t>
  </si>
  <si>
    <t>Закупка противотуберкулезных препаратов: случаи «пре-ШЛУ» и ШЛУ-ТБ в пенитенциарном секторе.</t>
  </si>
  <si>
    <t>Закупка препаратов для пациентов с «пре-ШЛУ» и ШЛУ-ТБ в пенитенциарном секторе для проведения лечения по схемам в соответствии с новыми рекомендациями ВОЗ. Подробные расчеты числа включенных в проект пациентов, схем приема лекарственных средств и затрат представлены в подробном рабочем плане и бюджете. В отношении случаев с устойчивостью к ФХ, ГФ покроет потребности пенитенциарного сектора в первые два года (2020-2021 г.), а Правительство примет на себя финансирование начиная с 2022 года.</t>
  </si>
  <si>
    <t>Поддержка мероприятий (миссии) Комитета зеленого света</t>
  </si>
  <si>
    <t>Ежегодные выплаты Комитету зеленого света включены в бюджет в соответствии с соглашением ГФ/ВОЗ и требованиями ГФ, предъявляемыми к кандидатам.</t>
  </si>
  <si>
    <t>Годовой комплект</t>
  </si>
  <si>
    <t>Клинические исследования при проведении мониторинга лечения пациентов</t>
  </si>
  <si>
    <t xml:space="preserve">Reimbursement of the costs for clinical laboratory tests and specialit consultantions (cardiology) for treatment monitoring of the patients with M/XDR-TB in the penitentiary sector. TGF will cover the needs in Years 1-2 (2020-2021), and the Government will ensure takeover starting 2022. 
</t>
  </si>
  <si>
    <t xml:space="preserve">Возмещение стоимости клинических лабораторных исследований и консультаций специалиста (кардиолога) при проведении мониторинга лечения пациентов с М/ШЛУ-ТБ в пенитенциарном секторе. ГФ покроет потребности в первые два года (2020-2021 гг.), а Правительство примет на себя финансирование, начиная с 2022 года. 
</t>
  </si>
  <si>
    <t>Усиление потенциала для лечения ЛУ-ТБ</t>
  </si>
  <si>
    <t>В целях обеспечения надлежащей поддержки при реализации пересмотренного руководства по лечению ЛУ-ТБ, в рамках проекта будет предоставлена поддержка в организации учебных курсов для руководителей областных противотуберкулезных учреждений и ПМСП, включая пенитенциарную систему. Обучение будет проводиться на центральном уровне; всего будет проведено 6 обучающих курсов.</t>
  </si>
  <si>
    <t>Обновление модуля фармакологического надзора / аМБЛ Национального реестра ТБ</t>
  </si>
  <si>
    <t>Будет привлечена ИТ-компания для обновления модуля фармакологического надзора и аМБЛ Национального реестра ТБ.</t>
  </si>
  <si>
    <t>Квартал</t>
  </si>
  <si>
    <t>Национальный консультант по аМБЛ</t>
  </si>
  <si>
    <t>Будет привлечен национальный консультант на центральном уровне для оказания помощи НПТ в управлении лекарственными средствами с упором на фармакологический надзор и аМБЛ в условиях перехода на новые рекомендуемые схемы лечения ЛУ-ТБ (в течение первых двух лет).</t>
  </si>
  <si>
    <t>Обучение процессам фармакологического надзора и аМБЛ</t>
  </si>
  <si>
    <t xml:space="preserve">ННЦФ организует курсы по обучению инструкторов из числа региональных (областных) сотрудников НПТ процессам аМБЛ, которые в последующем будут проводить каскадное обучение для поставщиков услуг по лечению ТБ в соответствующих регионах. Всего будет проведено обучение для 44 человек из 14 областей и 3 городов (2 обучающих курса в течение 1 года). </t>
  </si>
  <si>
    <t>Обучение использованию модуля аМБЛ Национального реестра ТБ</t>
  </si>
  <si>
    <t xml:space="preserve">ННЦФ организует курсы по обучению инструкторов из числа региональных (областных) сотрудников НПТ по использованию обновленного модуля аМБЛ Национального реестра ТБ, которые в последующем будут проводить каскадное обучение для операторов базы данных ТБ в соответствующих регионах. Всего будет проведено обучение для 44 человек из 14 областей и 3 городов (2 обучающих курса в течение 2 года). </t>
  </si>
  <si>
    <t xml:space="preserve">Интервенция: Предоставление помощи на уровне сообществ: МЛУ-ТБ </t>
  </si>
  <si>
    <t>Визиты по обмену опытом для Национального партнерства «Стоп ТБ»</t>
  </si>
  <si>
    <t xml:space="preserve">Платформа Национального партнерства «Стоп ТБ» (НПСТБ) в Казахстане, созданная в рамках текущего гранта ГФ по борьбе с ТБ, получит дополнительную поддержку путем организации обменных визитов выбранные страны региона, в которых действуют национальные партнерства и/или внедряются другие передовые практики, связанные с общественными организациями и участием гражданского сообщества (организация 2 визитов по 10 человек в течение первых двух лет). </t>
  </si>
  <si>
    <t>Визит</t>
  </si>
  <si>
    <t>Встречи</t>
  </si>
  <si>
    <t>Техническая помощь, заключение социальных контрактов / стоимость услуг НПО</t>
  </si>
  <si>
    <t>Для расширения сферы действия и возможностей НПСТБ и партнеров в течение первого года будет привлечен внешний консультант для оказания технической помощи связанной с заключением социальных контрактов с НПО за счет государственных средств (через местные бюджеты); данное задание будет включать задачу по определению затрат, связанных с предоставлением услуг НПО, что будет способствовать согласованности процессов заключения контрактов.</t>
  </si>
  <si>
    <t>Адвокационные встречи по продвижению социальных контрактов</t>
  </si>
  <si>
    <t xml:space="preserve">Будут организованы адвокационные встречи (рабочие семинары, обсуждения в формате круглого стола) с ключевыми лицами, принимающими решения на центральном и региональном уровне, в целях повышения осведомленности о социальных контрактах и обязанности государственных органов за повсеместное внедрение этого механизма (2 встречи в год). </t>
  </si>
  <si>
    <t>Кампании по распространению информации о борьбе с ТБ на уровне сообществ и социальных контрактах</t>
  </si>
  <si>
    <t>Будут организованы коммуникационные кампании для повышения уровня осведомленности о мероприятиях по борьбе с ТБ на уровне сообществ для уязвимых групп населения, продвижения механизма заключения социальных контрактов, адвокация об увеличению бюджета и обеспечению устойчивости на региональном уровне (встречи с лицами, принимающими решения, трансляция видео и радио-роликов, наружная реклама, печатные материалы и т.д.). Две кампании будут проведены в 1-й и 3-й годы.</t>
  </si>
  <si>
    <t>Кампания</t>
  </si>
  <si>
    <t>Обучение для НПО по борьбе с ТБ и ЛУ-ТБ</t>
  </si>
  <si>
    <t>Обучение для НПО будет организовано НПТ с участием других партнеров. Обучение будет сосредоточено на приоритетных проблемах, связанных с ТБ, в целевых группах, современных подходах к поддержке пациентов и роли гражданского общества и местных субъектов в обеспечении соблюдения режима лечения и других видов поддержки в условиях внедрения модели оказания помощи в лечении ТБ, основанной на амбулаторном лечении и подходах, ориентированных на пациентов (2 обучающих курса в первый год и 1 курс во втором и третьем годах на центральном уровне).</t>
  </si>
  <si>
    <t>Обучение для НПО по организационному развитию, стратегическому планированию и управлению проектами</t>
  </si>
  <si>
    <t>Обучение для НПО будет организовано НПТ  с участием других партнеров и будет сосредоточено на укреплении потенциала НПО в области организационного развития; разработки, реализации, мониторинга и оценки проектов; коммуникации и отчетности (2 учебных курса в течение первых двух лет на центральном уровне).</t>
  </si>
  <si>
    <t>Программа грантов НПО</t>
  </si>
  <si>
    <t>В рамках проекта будет оказана поддержка в получении 45 небольших грантов НПО: Год 1 - 20 грантов, год 2 –15 грантов, Год 3 – 10 грантов, полагаясь при этом на последующее участие государства посредством заключения социальных контрактов. Гранты, выделенные для НПО, будут реализованы в разных регионах страны и будут включать широкий спектр мероприятий, направленных на: (i) внедрение новаторских подходов, ориентированных на людей и пациентов, для совершенствования процессов выявления случаев ТБ, обеспечения приверженности, прослеживания контактов и профилактики в неблагополучных сообществах; (ii) поддержку в выявлении случаев ТБ и ЛУ-ТБ, ведении случаев заболевания и профилактике среди уязвимых и социально-неблагополучных групп населения, таких как ЛЖВ, ПИН, мигранты, заключенные, бывшие заключенные и бездомные; и (iii) устранение правовых барьеров касательно оказания медицинской помощи, прав человека, пола, стигмы и других факторов, ограничивающих доступ к услугам.</t>
  </si>
  <si>
    <t>Мониторинг реализации грантов НПО</t>
  </si>
  <si>
    <t>Мониторинговые визиты в регионы и проекты будут проводиться сотрудниками по мониторингу и оценке Основного реципиента и НПТ для оценки хода реализации грантов, качества услуг и удовлетворенности пользователей, а также выявления проблем и мер, необходимых для их решения (2 визита в каждый проект в год).</t>
  </si>
  <si>
    <t>Визиты по обмену опытом между НПО</t>
  </si>
  <si>
    <t>Будут организованы обменные визиты между различными НПО с целью проведения экспертной оценки и обмена опытом (2 визита в год в течение первых двух лет).</t>
  </si>
  <si>
    <t>База данных клиентов НПО, которая будет создана в рамках текущего проекта ГФ по борьбе с ТБ, будет поддерживаться и регулярно обновляться для обеспечения получения надежной отчетности о клиентах, проведения эффективного мониторинга и оценки услуг, предоставляемых в рамках реализации грантов (Год 1).</t>
  </si>
  <si>
    <t>Обучение использованию базы данных клиентов НПО</t>
  </si>
  <si>
    <t>Для персонала НПО - получателей грантов будет проведено соответствующее обучение в области управления базой данных клиентов проектов. В течение второго года будет организовано обучение для двух представителей от каждой организации-исполнителя.</t>
  </si>
  <si>
    <t xml:space="preserve">Национальная конференция по ТБ </t>
  </si>
  <si>
    <t>В последний год реализации проекта будет организована национальная конференция по ТБ с участием всех партнеров, активно участвующих в борьбе с ТБ (представители правительственных учреждений и государственных служб, неправительственных организаций и международных учреждений). На конференции будет обсуждаться и анализироваться прогресс, достигнутый в рамках реализации национальной программы борьбы с ТБ, при этом особое внимание будет уделено обмену инновационным опытом в регионах страны и определению возможностей осуществления дальнейших действий совместно с местными органами власти, гражданским обществом и частным сектором. Конференция станет площадкой для представления результатов реализации программы предоставления небольших грантов НПО и планирования будущих действий для перехода и устойчивого развития.</t>
  </si>
  <si>
    <t>Интервенция: Другие интервенции, связанные с МЛУ-ТБ</t>
  </si>
  <si>
    <t xml:space="preserve">Национальный консультант, в области АКСМ </t>
  </si>
  <si>
    <t>Национальный консультант будет оказывать техническую помощь НПТ и партнерам в разработке кампаний по обеспечению общественной осведомленности, в разработке и предварительном тестировании информационных и образовательных материалов (ИОМ), получении соответствующих одобрений в органах власти, содействии и мониторинге реализации, а также в обеспечении соответствующей коммуникации в социальных сетях.</t>
  </si>
  <si>
    <t>Исследование «Знание, отношение и практика в отношении ТБ»</t>
  </si>
  <si>
    <t>В течение 1-го года будет проведено исследование «Знание, отношение и практика в отношении ТБ» (ЗОП) для оценки ситуации и информирования о дальнейших действиях.</t>
  </si>
  <si>
    <t>Исследование</t>
  </si>
  <si>
    <t xml:space="preserve">Техническая помощь, разработка Национального плана по АКСМ </t>
  </si>
  <si>
    <t>Разработка Плана предотвращения стигмы и дискриминации в отношении ТБ</t>
  </si>
  <si>
    <t>На основе результатов исследования ЗОП при поддержке внешнего консультанта будет разработан Национальный план АКСМ на 2021-2025 годы (в конце первого года).</t>
  </si>
  <si>
    <t>В течение второго года получит внешнюю техническую помощь в разработке многосекторального Плана по снижению и предотвращению стигмы и дискриминации в отношении ТБ, в котором, в частности, будут определены изменения, которые должны быть внесены в различные нормативно-правовые акты для устранения и/или предотвращения дискриминационной практики.</t>
  </si>
  <si>
    <t>Печатные информационно-образовательные материалы по профилактике и лечению ЛУ-ТБ</t>
  </si>
  <si>
    <t xml:space="preserve">Будет разработан и распространен пакет информационных и образовательных материалов для профилактики и лечения ЛУ-ТБ в соответствии с целями национальной программы борьбы с ТБ и на основе результатов исследования ЗОП. Этот пакет материалов будет включать рекомендации для пациентов и их семей; печатные информационно-образовательные материалы для уязвимых групп населения, таких как ЛЖВ, заключенные, сезонные трудовые мигранты, бездомные и т. д.; рекомендации для социальных работников, психологов, персонала ПМСП; а также различные материалы, предназначенные для продвижения новых методов диагностики и лечения ТБ, с упором на необходимость завершения лечения и исключения лекарственной устойчивости. </t>
  </si>
  <si>
    <t>Пакет</t>
  </si>
  <si>
    <t>Аудио и видео информационно-образовательные материалы по профилактике и лечению ЛУ-ТБ</t>
  </si>
  <si>
    <t>В рамках проекта будет оказана поддержка в производстве теле- и радио-роликов, направленных на повышение осведомленности населения о ТБ и ТБ/ВИЧ, при этом особое внимание будет уделено доступу к услугам, наличию инновационных методов диагностики и лечения, а также необходимости осуществления мер профилактики лекарственной устойчивости.</t>
  </si>
  <si>
    <t>Трансляция теле- и радио-роликов</t>
  </si>
  <si>
    <t>Обучение для представителей СМИ по профилактике и лечению ТБ и ЛУ-ТБ</t>
  </si>
  <si>
    <t>Проект предоставит журналистам, работающим в основных СМИ (включая печатные, электронные и социальные сети), своевременную и надежную информацию о ТБ и борьбе с ним в масштабе всей страны и на местном уровне. Для этого в течение каждого года реализации проекта для представителей СМИ будут организованы учебные курсы по профилактике и лечению ТБ и ЛУ-ТБ.</t>
  </si>
  <si>
    <t>Ежегодный конкурс для журналистов</t>
  </si>
  <si>
    <t>В рамках проекта будут проводиться ежегодные конкурсы для журналистов, которые будут награждены за лучшие публикации и программы по вопросам ТБ.</t>
  </si>
  <si>
    <t>Рабочие семинары по вопросам ТБ на центральном уровне по случаю Всемирного дня борьбы против ТБ</t>
  </si>
  <si>
    <t>24 марта будут проведены информационные семинары по проблемам ТБ на центральном уровне в рамках Всемирного дня борьбы с ТБ, в целях повышения уровня осведомленности и обязательств государственных органов, а также для улучшения сотрудничества и координации между различными субъектами, включая гражданское общество и СМИ.</t>
  </si>
  <si>
    <t>Управление грантом</t>
  </si>
  <si>
    <t>Модуль:  Управление программами</t>
  </si>
  <si>
    <t xml:space="preserve">Интервенция: Управление грантом </t>
  </si>
  <si>
    <t>Персонал</t>
  </si>
  <si>
    <t>оклад, социальные налоги, расходы на страхование и прочие затраты на персонал</t>
  </si>
  <si>
    <t>Мониторинг проекта и операционные расходы</t>
  </si>
  <si>
    <t>Операционные расходы на офис, транспортные средства, аудит и транспортные расходы</t>
  </si>
  <si>
    <t xml:space="preserve">Затраты Основного Реципиента (Подразделение по внедрению проекта ННЦФ) </t>
  </si>
  <si>
    <t>Подразделение по внедрению проекта ННЦФ</t>
  </si>
  <si>
    <t>Интервенция: Качество программы и данных</t>
  </si>
  <si>
    <t>Support to the Working Group on health system strengthening for TB control</t>
  </si>
  <si>
    <r>
      <t xml:space="preserve">The project will organize special training sessions and round tables at the </t>
    </r>
    <r>
      <rPr>
        <sz val="10"/>
        <rFont val="Calibri"/>
        <family val="2"/>
        <charset val="204"/>
        <scheme val="minor"/>
      </rPr>
      <t>central/regional</t>
    </r>
    <r>
      <rPr>
        <sz val="10"/>
        <rFont val="Calibri"/>
        <family val="2"/>
        <charset val="238"/>
        <scheme val="minor"/>
      </rPr>
      <t xml:space="preserve"> level with the involvement of local public administrations and relevant partners including businesses, which will focus on the End-TB Strategy implementation approaches, such as enabling people- and patient-centered TB care delivery with predominantly outpatient TB and DR-TB case management model, establishing functional local coalitions to end TB and mobilizing additional and alternative sources of funding for priority TB interventions (2 events per year during Years 1-3).</t>
    </r>
  </si>
  <si>
    <t>An external consultant will be contracted to evaluate the implementation of optimization of hospitalization practices among TB and DR-TB patients, implemented during period 2014-2018, and assist in developing a national plan for TB hospital infrastructure optimization for years 2021-2025 (in Year 1).</t>
  </si>
  <si>
    <r>
      <t xml:space="preserve"> Program coordination meetings (2 days) will be convened in the first quarter of </t>
    </r>
    <r>
      <rPr>
        <sz val="10"/>
        <rFont val="Calibri"/>
        <family val="2"/>
        <charset val="204"/>
        <scheme val="minor"/>
      </rPr>
      <t>Years 1-3</t>
    </r>
    <r>
      <rPr>
        <sz val="10"/>
        <rFont val="Calibri"/>
        <family val="2"/>
        <charset val="238"/>
        <scheme val="minor"/>
      </rPr>
      <t xml:space="preserve"> at NSCP, to discuss the implementation progress and plan actions to address the challenges identified. </t>
    </r>
  </si>
  <si>
    <t>ИТОГО</t>
  </si>
  <si>
    <t>Итого</t>
  </si>
  <si>
    <t>Интервенция:  Выявление и диагностика случаев: МЛУ-ТБ</t>
  </si>
  <si>
    <t>Обновление базы данных НПО</t>
  </si>
  <si>
    <t>Теле- и радио-ролики будут транслироваться в местных и национальных СМИ, а также в социальных сетях.</t>
  </si>
  <si>
    <t>TB TV and radio spots will be broadcasted on local and national media and in social networks.</t>
  </si>
  <si>
    <t>After-sale service, maintenance, calibration and repairs for Xpert instruments</t>
  </si>
  <si>
    <t>Includes 3 years warranty package for Xpert equipments procured before 2017 ( a total of 23 machines with 88 modules, 21 with 4 modules and 2 with 2 modules). The standard GDF package includes calibration costs for Xpert instruments: calibration cartridges and replacement of modules; and other servicing, maintenance and minor repairs for instruments beyond the warranty period. Additionally costs for MMG engineer visits in territories for modules replacement are included, not covered by GDF warranty package (approx. 15% of the modules to replace during each year)</t>
  </si>
  <si>
    <t>Support is included for participation of key NTP staff in relevant international conferences and meetings abroad (4 persons per year in Years 1-2, and 3 persons in Year 3).</t>
  </si>
  <si>
    <t>Включена поддержка участия ключевых сотрудников НПТ в важных международных конференциях и совещаниях за рубежом (4 человека в год в течение двух лет и 3 человека в третьем году).</t>
  </si>
  <si>
    <t>2.1.8</t>
  </si>
  <si>
    <t xml:space="preserve">Постгарантийное сервисное обслуживание, калибровка и ремонт инструментов Xpert
</t>
  </si>
  <si>
    <t xml:space="preserve">Включает 3 года гарантии на оборудование Xpert, закупленное до 2017 года (всего 23 аппарата с 88 модулями, 21 с 4 модулями и 2 с 2 модулями). Стандартный пакет GDF включает в себя затраты на калибровку инструментов Xpert: калибровочные картриджи и замена модулей, техническое обслуживание и мелкий ремонт приборов после истечения гарантийного срока. Кроме того, включены расходы на посещения инженерами MMG территорий для замены модулей, не покрываемые гарантийным пакетом GDF (около 15% модулей, подлежащих замене в течение каждого года)
</t>
  </si>
  <si>
    <t>1. Распределение по исполнителям</t>
  </si>
  <si>
    <t>2. Распределение по Задачам</t>
  </si>
  <si>
    <t>3. Распределение по Mодулям / Интервенциям</t>
  </si>
  <si>
    <t xml:space="preserve">Закупка картриджей Xpert MTB / RIF для пенитенциарного сектора. ГФ полностью покроет потребности первых двух лет (2020–2021 гг.), при этом закуп за счет государственного бюджета начнет осуществляться с 2022 года. </t>
  </si>
  <si>
    <t>Закупка расходных материалов для выделения штаммов в жидкой культуре и проведения ТЛЧ к препаратам первого и второго ряда с помощью автоматизированной системы MGIT (Bactec-960) в пенитенциарном секторе, в центральной тюремной бактериологической лаборатории в Караганде. ГФ полностью покроет потребности первых двух лет (2020–2021 гг.), при этом закуп за счет государственного бюджета начнет осуществляться с 2022 года.</t>
  </si>
  <si>
    <t>Закупка расходных материалов для выявления M.Tb и проведения ТЛЧ к препаратам первого и второго ряда методом LPA HAIN (тесты MTBDRPlus и MTBDRsl) в пенитенциарном секторе, в центральной тюремной бактериологической лаборатории в Караганде. ГФ полностью покроет потребности первых двух лет (2020–2021 гг.), при этом закуп за счет государственного бюджета начнет осуществляться с 2022 года.</t>
  </si>
  <si>
    <r>
      <t>Procurement of Xpert MTB/RIF cartridges for the penitentiary sector.</t>
    </r>
    <r>
      <rPr>
        <sz val="10"/>
        <rFont val="Calibri"/>
        <family val="2"/>
        <charset val="204"/>
        <scheme val="minor"/>
      </rPr>
      <t xml:space="preserve"> TGF will cover 100% of needs in Years 1-2 (2020-2021) ), with the state budget taking over to transition starting with 2022. </t>
    </r>
  </si>
  <si>
    <t xml:space="preserve">For estimated cost per year see details in a separate sheets "2.1.4_2.1.5_year 2020" and "2.1.4_2.1.5_year 2021"  in this file. </t>
  </si>
  <si>
    <t xml:space="preserve">Procurement of consumables for isolation of strains in liquid culture and DST to first-line and second-line drugs by automated MGIT (Bactec-960) for the penitentiary sector, at the central prison bacteriological laboratory in Karaganda. TGF will cover 100% of needs in Years 1-2 (2020-2021), with the state budget taking over to transition starting with 2022. For the number of tests: see details by type of tests (Bactec) in a separate sheets "prisons_lab_forecast 2020_22" and "2.1.4_2.1.5_year 2020" and "2.1.4_2.1.5_year 2021" in this file. </t>
  </si>
  <si>
    <r>
      <t xml:space="preserve">Procurement of consumables for M.Tb identification and DST to FLDs and SLDs by LPA (Hain) method (MTBDRPlus and MTBDRsl tests) for the penitentiary sector, at the central prison bacteriological laboratory in Karaganda. </t>
    </r>
    <r>
      <rPr>
        <sz val="10"/>
        <rFont val="Calibri"/>
        <family val="2"/>
        <charset val="204"/>
        <scheme val="minor"/>
      </rPr>
      <t xml:space="preserve">TGF will cover 100% of needs in Years 1-2 (2020-2021), with the state budget taking over to transition starting with 2022. </t>
    </r>
    <r>
      <rPr>
        <sz val="10"/>
        <rFont val="Calibri"/>
        <family val="2"/>
        <charset val="238"/>
        <scheme val="minor"/>
      </rPr>
      <t xml:space="preserve">For the number of tests: see details by type of test (MTBDRPlus, MTBDRsl) in a separate sheets "prisons_lab_forecast 2020_22" and "2.1.4_2.1.5_year 2020" and "2.1.4_2.1.5_year 2021" in this file. </t>
    </r>
  </si>
  <si>
    <t xml:space="preserve">Procurement of drugs for ‘pre-XDR’ and XDR-TB cases for patients in the penitentiary sector, aligned to treatment regimens as per new WHO recommendations. For cases with resistance to FQs, TGF project will cover 100% of the needs in prisons for Year 1 and 50% in Year 2, and the Government will ensure takeover starting with 50% of needs in 2021. Detailed calculations of the number of patients enrolled, drug regimens and costs are presented in a separate sheets: "TB cases prisons 2020_2022", "GDF prices 11.18" and "2.2.2_pre- &amp; XDR_2020_22" in this file.  </t>
  </si>
  <si>
    <t>12.12.2018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</si>
</sst>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413]\ * #,##0.00_ ;_ [$€-413]\ * \-#,##0.00_ ;_ [$€-413]\ * &quot;-&quot;_ ;_ @_ "/>
    <numFmt numFmtId="165" formatCode="_ [$€-413]\ * #,##0.000_ ;_ [$€-413]\ * \-#,##0.000_ ;_ [$€-413]\ * &quot;-&quot;_ ;_ @_ "/>
    <numFmt numFmtId="166" formatCode="#,##0.00000_ ;\-#,##0.00000\ "/>
    <numFmt numFmtId="167" formatCode="0.0%"/>
    <numFmt numFmtId="168" formatCode="#,##0.0"/>
    <numFmt numFmtId="169" formatCode="#,##0.0_);\(#,##0.0\)"/>
    <numFmt numFmtId="170" formatCode="_(&quot;$&quot;* #,##0_);_(&quot;$&quot;* \(#,##0\);_(&quot;$&quot;* &quot;-&quot;??_);_(@_)"/>
    <numFmt numFmtId="171" formatCode="#,##0.00_ ;\-#,##0.00\ "/>
    <numFmt numFmtId="172" formatCode="_-* #,##0_-;\-* #,##0_-;_-* &quot;-&quot;??_-;_-@_-"/>
  </numFmts>
  <fonts count="52" x14ac:knownFonts="1">
    <font>
      <sz val="11"/>
      <color theme="1"/>
      <name val="Calibri"/>
      <family val="2"/>
      <scheme val="minor"/>
    </font>
    <font>
      <sz val="11"/>
      <color theme="1"/>
      <name val="Calibri"/>
      <family val="2"/>
      <scheme val="minor"/>
    </font>
    <font>
      <sz val="10"/>
      <name val="Arial"/>
      <family val="2"/>
      <charset val="238"/>
    </font>
    <font>
      <b/>
      <sz val="12"/>
      <name val="Calibri"/>
      <family val="2"/>
      <charset val="238"/>
    </font>
    <font>
      <sz val="12"/>
      <name val="Calibri"/>
      <family val="2"/>
      <charset val="238"/>
      <scheme val="minor"/>
    </font>
    <font>
      <sz val="12"/>
      <color rgb="FFFF0000"/>
      <name val="Calibri"/>
      <family val="2"/>
      <charset val="238"/>
      <scheme val="minor"/>
    </font>
    <font>
      <sz val="12"/>
      <name val="Calibri"/>
      <family val="2"/>
      <charset val="238"/>
    </font>
    <font>
      <b/>
      <sz val="12"/>
      <color rgb="FFFF0000"/>
      <name val="Calibri"/>
      <family val="2"/>
      <charset val="238"/>
      <scheme val="minor"/>
    </font>
    <font>
      <b/>
      <sz val="11"/>
      <color rgb="FFFF0000"/>
      <name val="Calibri"/>
      <family val="2"/>
      <charset val="238"/>
    </font>
    <font>
      <b/>
      <sz val="14"/>
      <name val="Calibri"/>
      <family val="2"/>
      <charset val="238"/>
    </font>
    <font>
      <i/>
      <sz val="12"/>
      <name val="Calibri"/>
      <family val="2"/>
      <charset val="204"/>
    </font>
    <font>
      <sz val="11"/>
      <color rgb="FFFF0000"/>
      <name val="Calibri"/>
      <family val="2"/>
      <charset val="238"/>
    </font>
    <font>
      <sz val="10"/>
      <name val="Calibri"/>
      <family val="2"/>
      <charset val="238"/>
      <scheme val="minor"/>
    </font>
    <font>
      <b/>
      <sz val="10"/>
      <name val="Calibri"/>
      <family val="2"/>
      <charset val="238"/>
      <scheme val="minor"/>
    </font>
    <font>
      <b/>
      <sz val="10"/>
      <color rgb="FFFF0000"/>
      <name val="Calibri"/>
      <family val="2"/>
      <charset val="238"/>
      <scheme val="minor"/>
    </font>
    <font>
      <sz val="10"/>
      <color rgb="FFFF0000"/>
      <name val="Calibri"/>
      <family val="2"/>
      <charset val="238"/>
      <scheme val="minor"/>
    </font>
    <font>
      <b/>
      <i/>
      <sz val="11"/>
      <color theme="1"/>
      <name val="Calibri"/>
      <family val="2"/>
      <charset val="238"/>
      <scheme val="minor"/>
    </font>
    <font>
      <b/>
      <i/>
      <sz val="12"/>
      <color theme="1"/>
      <name val="Calibri"/>
      <family val="2"/>
      <charset val="238"/>
      <scheme val="minor"/>
    </font>
    <font>
      <sz val="10"/>
      <color theme="1"/>
      <name val="Calibri"/>
      <family val="2"/>
      <charset val="238"/>
      <scheme val="minor"/>
    </font>
    <font>
      <b/>
      <sz val="11"/>
      <color theme="1"/>
      <name val="Calibri"/>
      <family val="2"/>
      <charset val="238"/>
      <scheme val="minor"/>
    </font>
    <font>
      <b/>
      <sz val="12"/>
      <name val="Calibri"/>
      <family val="2"/>
      <charset val="238"/>
      <scheme val="minor"/>
    </font>
    <font>
      <b/>
      <sz val="13"/>
      <color theme="1"/>
      <name val="Calibri"/>
      <family val="2"/>
      <charset val="238"/>
      <scheme val="minor"/>
    </font>
    <font>
      <b/>
      <sz val="13"/>
      <color theme="0"/>
      <name val="Calibri"/>
      <family val="2"/>
      <charset val="238"/>
      <scheme val="minor"/>
    </font>
    <font>
      <b/>
      <sz val="11"/>
      <name val="Calibri"/>
      <family val="2"/>
      <charset val="238"/>
      <scheme val="minor"/>
    </font>
    <font>
      <sz val="11"/>
      <name val="Calibri"/>
      <family val="2"/>
      <charset val="238"/>
      <scheme val="minor"/>
    </font>
    <font>
      <i/>
      <sz val="11"/>
      <name val="Calibri"/>
      <family val="2"/>
      <charset val="238"/>
      <scheme val="minor"/>
    </font>
    <font>
      <sz val="10"/>
      <name val="Arial"/>
      <family val="2"/>
    </font>
    <font>
      <sz val="10"/>
      <color rgb="FF008000"/>
      <name val="Calibri"/>
      <family val="2"/>
      <charset val="238"/>
      <scheme val="minor"/>
    </font>
    <font>
      <i/>
      <sz val="11"/>
      <name val="Calibri"/>
      <family val="2"/>
      <charset val="204"/>
      <scheme val="minor"/>
    </font>
    <font>
      <sz val="10"/>
      <color rgb="FF008000"/>
      <name val="Calibri"/>
      <family val="2"/>
      <charset val="204"/>
    </font>
    <font>
      <sz val="10"/>
      <color rgb="FF008000"/>
      <name val="Arial"/>
      <family val="2"/>
      <charset val="204"/>
    </font>
    <font>
      <sz val="10"/>
      <color rgb="FF008000"/>
      <name val="Calibri"/>
      <family val="2"/>
      <charset val="238"/>
    </font>
    <font>
      <sz val="10"/>
      <name val="Calibri"/>
      <family val="2"/>
      <charset val="204"/>
    </font>
    <font>
      <sz val="10"/>
      <name val="Calibri"/>
      <family val="2"/>
      <charset val="204"/>
      <scheme val="minor"/>
    </font>
    <font>
      <b/>
      <sz val="10"/>
      <name val="Calibri"/>
      <family val="2"/>
      <charset val="204"/>
      <scheme val="minor"/>
    </font>
    <font>
      <sz val="10"/>
      <color theme="6" tint="-0.249977111117893"/>
      <name val="Calibri"/>
      <family val="2"/>
      <charset val="238"/>
      <scheme val="minor"/>
    </font>
    <font>
      <b/>
      <sz val="12"/>
      <color theme="1"/>
      <name val="Calibri"/>
      <family val="2"/>
      <charset val="238"/>
      <scheme val="minor"/>
    </font>
    <font>
      <sz val="10"/>
      <color rgb="FFFF3300"/>
      <name val="Calibri"/>
      <family val="2"/>
      <charset val="238"/>
      <scheme val="minor"/>
    </font>
    <font>
      <sz val="10"/>
      <name val="Arial"/>
      <family val="2"/>
      <charset val="204"/>
    </font>
    <font>
      <sz val="10"/>
      <name val="Calibri"/>
      <family val="2"/>
      <charset val="238"/>
    </font>
    <font>
      <sz val="10"/>
      <color theme="9" tint="-0.249977111117893"/>
      <name val="Calibri"/>
      <family val="2"/>
      <charset val="238"/>
    </font>
    <font>
      <b/>
      <sz val="14"/>
      <color theme="1"/>
      <name val="Calibri"/>
      <family val="2"/>
      <charset val="238"/>
      <scheme val="minor"/>
    </font>
    <font>
      <b/>
      <sz val="10"/>
      <color theme="1"/>
      <name val="Calibri"/>
      <family val="2"/>
      <charset val="238"/>
      <scheme val="minor"/>
    </font>
    <font>
      <b/>
      <sz val="14"/>
      <color theme="0"/>
      <name val="Calibri"/>
      <family val="2"/>
      <charset val="238"/>
      <scheme val="minor"/>
    </font>
    <font>
      <b/>
      <i/>
      <sz val="12"/>
      <name val="Calibri"/>
      <family val="2"/>
      <charset val="238"/>
    </font>
    <font>
      <b/>
      <sz val="12"/>
      <color rgb="FFFF0000"/>
      <name val="Calibri"/>
      <family val="2"/>
      <charset val="204"/>
      <scheme val="minor"/>
    </font>
    <font>
      <b/>
      <sz val="12"/>
      <name val="Calibri"/>
      <family val="2"/>
      <charset val="204"/>
    </font>
    <font>
      <b/>
      <sz val="10"/>
      <color rgb="FFFF0000"/>
      <name val="Calibri"/>
      <family val="2"/>
      <charset val="204"/>
      <scheme val="minor"/>
    </font>
    <font>
      <b/>
      <sz val="12"/>
      <name val="Calibri"/>
      <family val="2"/>
      <charset val="204"/>
      <scheme val="minor"/>
    </font>
    <font>
      <sz val="9"/>
      <name val="Calibri"/>
      <family val="2"/>
      <charset val="238"/>
      <scheme val="minor"/>
    </font>
    <font>
      <b/>
      <sz val="14"/>
      <name val="Calibri"/>
      <family val="2"/>
      <charset val="238"/>
      <scheme val="minor"/>
    </font>
    <font>
      <b/>
      <sz val="13"/>
      <name val="Calibri"/>
      <family val="2"/>
      <charset val="238"/>
      <scheme val="minor"/>
    </font>
  </fonts>
  <fills count="2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indexed="41"/>
        <bgColor indexed="64"/>
      </patternFill>
    </fill>
    <fill>
      <patternFill patternType="solid">
        <fgColor indexed="44"/>
        <bgColor indexed="64"/>
      </patternFill>
    </fill>
    <fill>
      <patternFill patternType="solid">
        <fgColor indexed="40"/>
        <bgColor indexed="64"/>
      </patternFill>
    </fill>
    <fill>
      <patternFill patternType="solid">
        <fgColor rgb="FF00CCFF"/>
        <bgColor indexed="64"/>
      </patternFill>
    </fill>
    <fill>
      <patternFill patternType="solid">
        <fgColor indexed="18"/>
        <bgColor indexed="64"/>
      </patternFill>
    </fill>
    <fill>
      <patternFill patternType="solid">
        <fgColor indexed="5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FF00"/>
        <bgColor indexed="64"/>
      </patternFill>
    </fill>
    <fill>
      <patternFill patternType="solid">
        <fgColor indexed="45"/>
        <bgColor indexed="64"/>
      </patternFill>
    </fill>
    <fill>
      <patternFill patternType="solid">
        <fgColor rgb="FF7030A0"/>
        <bgColor indexed="64"/>
      </patternFill>
    </fill>
    <fill>
      <patternFill patternType="solid">
        <fgColor rgb="FF92D050"/>
        <bgColor indexed="64"/>
      </patternFill>
    </fill>
    <fill>
      <patternFill patternType="solid">
        <fgColor rgb="FF66FFFF"/>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2" fillId="0" borderId="0"/>
    <xf numFmtId="0" fontId="38" fillId="0" borderId="0"/>
  </cellStyleXfs>
  <cellXfs count="336">
    <xf numFmtId="0" fontId="0" fillId="0" borderId="0" xfId="0"/>
    <xf numFmtId="3" fontId="3" fillId="0" borderId="0" xfId="3" applyNumberFormat="1" applyFont="1" applyFill="1" applyBorder="1" applyAlignment="1"/>
    <xf numFmtId="164" fontId="4" fillId="0" borderId="0" xfId="3" applyFont="1" applyFill="1" applyBorder="1"/>
    <xf numFmtId="164" fontId="5" fillId="0" borderId="0" xfId="3" applyFont="1" applyFill="1" applyBorder="1"/>
    <xf numFmtId="165" fontId="5" fillId="0" borderId="0" xfId="3" applyNumberFormat="1" applyFont="1" applyFill="1" applyBorder="1" applyAlignment="1">
      <alignment horizontal="right"/>
    </xf>
    <xf numFmtId="3" fontId="6" fillId="0" borderId="0" xfId="3" applyNumberFormat="1" applyFont="1" applyFill="1" applyBorder="1" applyAlignment="1"/>
    <xf numFmtId="166" fontId="7" fillId="0" borderId="0" xfId="3" applyNumberFormat="1" applyFont="1" applyFill="1" applyBorder="1" applyAlignment="1">
      <alignment horizontal="center"/>
    </xf>
    <xf numFmtId="3" fontId="8" fillId="0" borderId="0" xfId="3" applyNumberFormat="1" applyFont="1" applyFill="1" applyBorder="1" applyAlignment="1">
      <alignment horizontal="center"/>
    </xf>
    <xf numFmtId="164" fontId="5" fillId="0" borderId="0" xfId="3" applyFont="1" applyFill="1" applyBorder="1" applyAlignment="1">
      <alignment horizontal="right"/>
    </xf>
    <xf numFmtId="164" fontId="5" fillId="0" borderId="0" xfId="3" applyFont="1" applyFill="1" applyBorder="1" applyAlignment="1">
      <alignment horizontal="left"/>
    </xf>
    <xf numFmtId="3" fontId="9" fillId="0" borderId="0" xfId="3" quotePrefix="1" applyNumberFormat="1" applyFont="1" applyFill="1" applyBorder="1" applyAlignment="1">
      <alignment horizontal="center" vertical="center"/>
    </xf>
    <xf numFmtId="3" fontId="10" fillId="0" borderId="0" xfId="3" applyNumberFormat="1" applyFont="1" applyFill="1" applyBorder="1" applyAlignment="1">
      <alignment horizontal="left"/>
    </xf>
    <xf numFmtId="3" fontId="6" fillId="0" borderId="0" xfId="3" applyNumberFormat="1" applyFont="1" applyFill="1" applyBorder="1" applyAlignment="1">
      <alignment horizontal="left"/>
    </xf>
    <xf numFmtId="3" fontId="3" fillId="0" borderId="0" xfId="3" applyNumberFormat="1" applyFont="1" applyFill="1" applyBorder="1" applyAlignment="1">
      <alignment horizontal="left"/>
    </xf>
    <xf numFmtId="3" fontId="11" fillId="0" borderId="0" xfId="3" applyNumberFormat="1" applyFont="1" applyFill="1" applyBorder="1" applyAlignment="1">
      <alignment horizontal="center"/>
    </xf>
    <xf numFmtId="164" fontId="7" fillId="0" borderId="0" xfId="3" applyFont="1" applyFill="1" applyBorder="1" applyAlignment="1">
      <alignment horizontal="center"/>
    </xf>
    <xf numFmtId="3" fontId="3" fillId="0" borderId="0" xfId="3" applyNumberFormat="1" applyFont="1" applyFill="1" applyBorder="1" applyAlignment="1">
      <alignment horizontal="left" vertical="top"/>
    </xf>
    <xf numFmtId="164" fontId="7" fillId="0" borderId="0" xfId="3" applyNumberFormat="1" applyFont="1" applyFill="1" applyBorder="1" applyAlignment="1">
      <alignment horizontal="left"/>
    </xf>
    <xf numFmtId="164" fontId="7" fillId="0" borderId="0" xfId="3" applyFont="1" applyFill="1" applyBorder="1" applyAlignment="1">
      <alignment horizontal="right"/>
    </xf>
    <xf numFmtId="164" fontId="7" fillId="0" borderId="0" xfId="3" applyFont="1" applyFill="1" applyBorder="1" applyAlignment="1">
      <alignment horizontal="left"/>
    </xf>
    <xf numFmtId="49" fontId="12" fillId="0" borderId="0" xfId="3" applyNumberFormat="1" applyFont="1" applyFill="1" applyBorder="1" applyAlignment="1">
      <alignment horizontal="center"/>
    </xf>
    <xf numFmtId="164" fontId="12" fillId="0" borderId="0" xfId="3" applyFont="1" applyFill="1" applyBorder="1"/>
    <xf numFmtId="164" fontId="13" fillId="0" borderId="0" xfId="3" applyFont="1" applyFill="1" applyBorder="1" applyAlignment="1">
      <alignment horizontal="right"/>
    </xf>
    <xf numFmtId="164" fontId="14" fillId="0" borderId="0" xfId="3" applyFont="1" applyFill="1" applyBorder="1" applyAlignment="1">
      <alignment horizontal="center"/>
    </xf>
    <xf numFmtId="164" fontId="15" fillId="0" borderId="0" xfId="3" applyFont="1" applyFill="1" applyBorder="1" applyAlignment="1">
      <alignment horizontal="right"/>
    </xf>
    <xf numFmtId="164" fontId="15" fillId="0" borderId="0" xfId="3" applyFont="1" applyFill="1" applyBorder="1"/>
    <xf numFmtId="2" fontId="16" fillId="0" borderId="2" xfId="3" applyNumberFormat="1" applyFont="1" applyFill="1" applyBorder="1" applyAlignment="1">
      <alignment horizontal="center" vertical="center" wrapText="1"/>
    </xf>
    <xf numFmtId="2" fontId="16" fillId="4" borderId="1" xfId="3" applyNumberFormat="1" applyFont="1" applyFill="1" applyBorder="1" applyAlignment="1">
      <alignment horizontal="center" vertical="center" wrapText="1"/>
    </xf>
    <xf numFmtId="164" fontId="18" fillId="0" borderId="0" xfId="3" applyFont="1" applyFill="1" applyBorder="1" applyAlignment="1">
      <alignment horizontal="center"/>
    </xf>
    <xf numFmtId="164" fontId="15" fillId="0" borderId="0" xfId="3" applyFont="1" applyFill="1" applyBorder="1" applyAlignment="1">
      <alignment horizontal="center"/>
    </xf>
    <xf numFmtId="2" fontId="16" fillId="0" borderId="1" xfId="3" applyNumberFormat="1" applyFont="1" applyFill="1" applyBorder="1" applyAlignment="1">
      <alignment horizontal="center" vertical="center" wrapText="1"/>
    </xf>
    <xf numFmtId="1" fontId="19" fillId="6" borderId="2" xfId="3" applyNumberFormat="1" applyFont="1" applyFill="1" applyBorder="1" applyAlignment="1">
      <alignment horizontal="center" vertical="center"/>
    </xf>
    <xf numFmtId="1" fontId="19" fillId="6" borderId="4" xfId="3" applyNumberFormat="1" applyFont="1" applyFill="1" applyBorder="1" applyAlignment="1">
      <alignment horizontal="center" vertical="center"/>
    </xf>
    <xf numFmtId="2" fontId="20" fillId="7" borderId="7" xfId="3" applyNumberFormat="1" applyFont="1" applyFill="1" applyBorder="1" applyAlignment="1">
      <alignment vertical="center" wrapText="1"/>
    </xf>
    <xf numFmtId="2" fontId="19" fillId="6" borderId="2" xfId="3" applyNumberFormat="1" applyFont="1" applyFill="1" applyBorder="1" applyAlignment="1">
      <alignment horizontal="right" vertical="center"/>
    </xf>
    <xf numFmtId="3" fontId="21" fillId="6" borderId="2" xfId="3" applyNumberFormat="1" applyFont="1" applyFill="1" applyBorder="1" applyAlignment="1">
      <alignment horizontal="center" vertical="center"/>
    </xf>
    <xf numFmtId="3" fontId="22" fillId="8" borderId="2" xfId="3" applyNumberFormat="1" applyFont="1" applyFill="1" applyBorder="1" applyAlignment="1">
      <alignment horizontal="center" vertical="center"/>
    </xf>
    <xf numFmtId="3" fontId="21" fillId="9" borderId="2" xfId="3" applyNumberFormat="1" applyFont="1" applyFill="1" applyBorder="1" applyAlignment="1">
      <alignment horizontal="center" vertical="center"/>
    </xf>
    <xf numFmtId="167" fontId="18" fillId="0" borderId="0" xfId="2" applyNumberFormat="1" applyFont="1" applyFill="1" applyBorder="1"/>
    <xf numFmtId="0" fontId="23" fillId="10" borderId="1" xfId="3" quotePrefix="1" applyNumberFormat="1" applyFont="1" applyFill="1" applyBorder="1" applyAlignment="1">
      <alignment horizontal="center" vertical="center" wrapText="1"/>
    </xf>
    <xf numFmtId="2" fontId="23" fillId="10" borderId="1" xfId="3" applyNumberFormat="1" applyFont="1" applyFill="1" applyBorder="1" applyAlignment="1">
      <alignment horizontal="center" vertical="center"/>
    </xf>
    <xf numFmtId="3" fontId="20" fillId="10" borderId="1" xfId="3" applyNumberFormat="1" applyFont="1" applyFill="1" applyBorder="1" applyAlignment="1">
      <alignment horizontal="center" vertical="center"/>
    </xf>
    <xf numFmtId="0" fontId="24" fillId="11" borderId="1" xfId="3" quotePrefix="1" applyNumberFormat="1" applyFont="1" applyFill="1" applyBorder="1" applyAlignment="1">
      <alignment horizontal="center" vertical="center" wrapText="1"/>
    </xf>
    <xf numFmtId="2" fontId="23" fillId="11" borderId="1" xfId="3" applyNumberFormat="1" applyFont="1" applyFill="1" applyBorder="1" applyAlignment="1">
      <alignment horizontal="center" vertical="center"/>
    </xf>
    <xf numFmtId="3" fontId="23" fillId="11" borderId="1" xfId="3" applyNumberFormat="1" applyFont="1" applyFill="1" applyBorder="1" applyAlignment="1">
      <alignment horizontal="center" vertical="center"/>
    </xf>
    <xf numFmtId="3" fontId="23" fillId="12" borderId="1" xfId="3" applyNumberFormat="1" applyFont="1" applyFill="1" applyBorder="1" applyAlignment="1">
      <alignment horizontal="center" vertical="center"/>
    </xf>
    <xf numFmtId="0" fontId="12" fillId="0" borderId="1" xfId="3" applyNumberFormat="1" applyFont="1" applyFill="1" applyBorder="1" applyAlignment="1">
      <alignment horizontal="center" vertical="top" wrapText="1"/>
    </xf>
    <xf numFmtId="1" fontId="26" fillId="13" borderId="1" xfId="0" applyNumberFormat="1" applyFont="1" applyFill="1" applyBorder="1" applyAlignment="1" applyProtection="1">
      <alignment vertical="center" wrapText="1"/>
      <protection locked="0"/>
    </xf>
    <xf numFmtId="2" fontId="12" fillId="0" borderId="1" xfId="3" applyNumberFormat="1" applyFont="1" applyFill="1" applyBorder="1" applyAlignment="1">
      <alignment horizontal="center" vertical="center" wrapText="1"/>
    </xf>
    <xf numFmtId="1" fontId="12" fillId="0" borderId="1" xfId="3" applyNumberFormat="1" applyFont="1" applyFill="1" applyBorder="1" applyAlignment="1">
      <alignment horizontal="center" vertical="center" wrapText="1"/>
    </xf>
    <xf numFmtId="1" fontId="13" fillId="4" borderId="1" xfId="3" applyNumberFormat="1" applyFont="1" applyFill="1" applyBorder="1" applyAlignment="1">
      <alignment horizontal="center" vertical="center" wrapText="1"/>
    </xf>
    <xf numFmtId="4" fontId="12" fillId="0" borderId="1" xfId="3" applyNumberFormat="1" applyFont="1" applyFill="1" applyBorder="1" applyAlignment="1">
      <alignment horizontal="right" vertical="center" wrapText="1"/>
    </xf>
    <xf numFmtId="3" fontId="13" fillId="4"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wrapText="1"/>
    </xf>
    <xf numFmtId="164" fontId="18" fillId="0" borderId="0" xfId="3" applyFont="1" applyFill="1" applyBorder="1"/>
    <xf numFmtId="1" fontId="26" fillId="14" borderId="1" xfId="0" applyNumberFormat="1" applyFont="1" applyFill="1" applyBorder="1" applyAlignment="1" applyProtection="1">
      <alignment vertical="center" wrapText="1"/>
      <protection locked="0"/>
    </xf>
    <xf numFmtId="2" fontId="13" fillId="4" borderId="1" xfId="3" applyNumberFormat="1" applyFont="1" applyFill="1" applyBorder="1" applyAlignment="1">
      <alignment horizontal="center" vertical="center" wrapText="1"/>
    </xf>
    <xf numFmtId="0" fontId="12" fillId="0" borderId="2" xfId="3" applyNumberFormat="1" applyFont="1" applyFill="1" applyBorder="1" applyAlignment="1">
      <alignment horizontal="center" vertical="top" wrapText="1"/>
    </xf>
    <xf numFmtId="0" fontId="12" fillId="0" borderId="8" xfId="3" applyNumberFormat="1" applyFont="1" applyFill="1" applyBorder="1" applyAlignment="1">
      <alignment horizontal="center" vertical="top" wrapText="1"/>
    </xf>
    <xf numFmtId="0" fontId="12" fillId="0" borderId="3" xfId="3" applyNumberFormat="1" applyFont="1" applyFill="1" applyBorder="1" applyAlignment="1">
      <alignment horizontal="center" vertical="top" wrapText="1"/>
    </xf>
    <xf numFmtId="164" fontId="18" fillId="0" borderId="9" xfId="3" applyFont="1" applyFill="1" applyBorder="1" applyAlignment="1">
      <alignment horizontal="center" vertical="center"/>
    </xf>
    <xf numFmtId="168" fontId="12" fillId="0" borderId="1" xfId="3" applyNumberFormat="1" applyFont="1" applyFill="1" applyBorder="1" applyAlignment="1">
      <alignment horizontal="right" vertical="center" wrapText="1"/>
    </xf>
    <xf numFmtId="164" fontId="15" fillId="0" borderId="0" xfId="3" applyFont="1" applyFill="1" applyBorder="1" applyAlignment="1">
      <alignment horizontal="center" vertical="center"/>
    </xf>
    <xf numFmtId="1" fontId="26" fillId="0" borderId="1" xfId="0" applyNumberFormat="1" applyFont="1" applyFill="1" applyBorder="1" applyAlignment="1" applyProtection="1">
      <alignment vertical="center" wrapText="1"/>
      <protection locked="0"/>
    </xf>
    <xf numFmtId="164" fontId="18" fillId="0" borderId="0" xfId="3" applyFont="1" applyFill="1" applyBorder="1" applyAlignment="1">
      <alignment horizontal="center" vertical="center"/>
    </xf>
    <xf numFmtId="0" fontId="12" fillId="0" borderId="2" xfId="3" quotePrefix="1" applyNumberFormat="1" applyFont="1" applyFill="1" applyBorder="1" applyAlignment="1">
      <alignment horizontal="center" vertical="top" wrapText="1"/>
    </xf>
    <xf numFmtId="3" fontId="32"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3" fontId="32" fillId="0" borderId="1" xfId="0" applyNumberFormat="1" applyFont="1" applyFill="1" applyBorder="1" applyAlignment="1">
      <alignment horizontal="right" vertical="center" wrapText="1"/>
    </xf>
    <xf numFmtId="4" fontId="13" fillId="4" borderId="1" xfId="3" applyNumberFormat="1" applyFont="1" applyFill="1" applyBorder="1" applyAlignment="1">
      <alignment horizontal="right" vertical="center" wrapText="1"/>
    </xf>
    <xf numFmtId="4" fontId="32" fillId="0" borderId="1" xfId="0" applyNumberFormat="1" applyFont="1" applyFill="1" applyBorder="1" applyAlignment="1">
      <alignment horizontal="right" vertical="center" wrapText="1"/>
    </xf>
    <xf numFmtId="3" fontId="33" fillId="0" borderId="1" xfId="3" applyNumberFormat="1" applyFont="1" applyFill="1" applyBorder="1" applyAlignment="1">
      <alignment horizontal="right" vertical="center" wrapText="1"/>
    </xf>
    <xf numFmtId="3" fontId="34" fillId="4" borderId="1" xfId="3" applyNumberFormat="1" applyFont="1" applyFill="1" applyBorder="1" applyAlignment="1">
      <alignment horizontal="right" vertical="center" wrapText="1"/>
    </xf>
    <xf numFmtId="164" fontId="35" fillId="0" borderId="0" xfId="3" applyFont="1" applyFill="1" applyBorder="1"/>
    <xf numFmtId="2" fontId="23" fillId="10" borderId="1" xfId="3" applyNumberFormat="1" applyFont="1" applyFill="1" applyBorder="1" applyAlignment="1">
      <alignment vertical="center"/>
    </xf>
    <xf numFmtId="3" fontId="20" fillId="10" borderId="1" xfId="3" applyNumberFormat="1" applyFont="1" applyFill="1" applyBorder="1" applyAlignment="1">
      <alignment vertical="center"/>
    </xf>
    <xf numFmtId="3" fontId="36" fillId="10" borderId="1" xfId="3" applyNumberFormat="1" applyFont="1" applyFill="1" applyBorder="1" applyAlignment="1">
      <alignment vertical="center"/>
    </xf>
    <xf numFmtId="0" fontId="23" fillId="11" borderId="1" xfId="3" quotePrefix="1" applyNumberFormat="1" applyFont="1" applyFill="1" applyBorder="1" applyAlignment="1">
      <alignment horizontal="center" vertical="center" wrapText="1"/>
    </xf>
    <xf numFmtId="2" fontId="23" fillId="11" borderId="1" xfId="3" applyNumberFormat="1" applyFont="1" applyFill="1" applyBorder="1" applyAlignment="1">
      <alignment vertical="center"/>
    </xf>
    <xf numFmtId="3" fontId="23" fillId="11" borderId="1" xfId="3" applyNumberFormat="1" applyFont="1" applyFill="1" applyBorder="1" applyAlignment="1">
      <alignment vertical="center"/>
    </xf>
    <xf numFmtId="164" fontId="27" fillId="0" borderId="0" xfId="3" applyFont="1" applyFill="1" applyBorder="1"/>
    <xf numFmtId="1" fontId="26" fillId="16" borderId="1" xfId="0" applyNumberFormat="1" applyFont="1" applyFill="1" applyBorder="1" applyAlignment="1" applyProtection="1">
      <alignment vertical="center" wrapText="1"/>
      <protection locked="0"/>
    </xf>
    <xf numFmtId="168" fontId="13" fillId="4" borderId="1" xfId="3" applyNumberFormat="1" applyFont="1" applyFill="1" applyBorder="1" applyAlignment="1">
      <alignment horizontal="right" vertical="center" wrapText="1"/>
    </xf>
    <xf numFmtId="2" fontId="23" fillId="11" borderId="2" xfId="3" applyNumberFormat="1" applyFont="1" applyFill="1" applyBorder="1" applyAlignment="1">
      <alignment horizontal="center" vertical="center"/>
    </xf>
    <xf numFmtId="2" fontId="23" fillId="11" borderId="2" xfId="3" applyNumberFormat="1" applyFont="1" applyFill="1" applyBorder="1" applyAlignment="1">
      <alignment vertical="center"/>
    </xf>
    <xf numFmtId="3" fontId="23" fillId="11" borderId="2" xfId="3" applyNumberFormat="1" applyFont="1" applyFill="1" applyBorder="1" applyAlignment="1">
      <alignment vertical="center"/>
    </xf>
    <xf numFmtId="3" fontId="36" fillId="11" borderId="2" xfId="3" applyNumberFormat="1" applyFont="1" applyFill="1" applyBorder="1" applyAlignment="1">
      <alignment vertical="center"/>
    </xf>
    <xf numFmtId="3" fontId="20" fillId="12" borderId="2" xfId="3" applyNumberFormat="1" applyFont="1" applyFill="1" applyBorder="1" applyAlignment="1">
      <alignment horizontal="center" vertical="center"/>
    </xf>
    <xf numFmtId="0" fontId="12" fillId="0" borderId="1" xfId="3" quotePrefix="1" applyNumberFormat="1" applyFont="1" applyFill="1" applyBorder="1" applyAlignment="1">
      <alignment horizontal="center" vertical="top" wrapText="1"/>
    </xf>
    <xf numFmtId="43" fontId="39" fillId="0" borderId="1" xfId="4" applyNumberFormat="1" applyFont="1" applyFill="1" applyBorder="1" applyAlignment="1">
      <alignment horizontal="center" vertical="center" wrapText="1"/>
    </xf>
    <xf numFmtId="43" fontId="39" fillId="14" borderId="1" xfId="4" applyNumberFormat="1" applyFont="1" applyFill="1" applyBorder="1" applyAlignment="1">
      <alignment horizontal="right" vertical="center" wrapText="1"/>
    </xf>
    <xf numFmtId="37" fontId="39" fillId="14" borderId="1" xfId="4" applyNumberFormat="1" applyFont="1" applyFill="1" applyBorder="1" applyAlignment="1">
      <alignment horizontal="right" vertical="center" wrapText="1"/>
    </xf>
    <xf numFmtId="3" fontId="20" fillId="11" borderId="2" xfId="3" applyNumberFormat="1" applyFont="1" applyFill="1" applyBorder="1" applyAlignment="1">
      <alignment vertical="center"/>
    </xf>
    <xf numFmtId="49" fontId="39" fillId="0" borderId="2" xfId="0" quotePrefix="1" applyNumberFormat="1" applyFont="1" applyFill="1" applyBorder="1" applyAlignment="1">
      <alignment horizontal="center" vertical="top" wrapText="1"/>
    </xf>
    <xf numFmtId="0" fontId="39" fillId="0" borderId="1" xfId="4" applyFont="1" applyFill="1" applyBorder="1" applyAlignment="1">
      <alignment horizontal="center" vertical="center" wrapText="1"/>
    </xf>
    <xf numFmtId="49" fontId="39" fillId="0" borderId="8" xfId="0" applyNumberFormat="1" applyFont="1" applyFill="1" applyBorder="1" applyAlignment="1">
      <alignment horizontal="center" vertical="top" wrapText="1"/>
    </xf>
    <xf numFmtId="3" fontId="39" fillId="0" borderId="1" xfId="4" applyNumberFormat="1" applyFont="1" applyFill="1" applyBorder="1" applyAlignment="1">
      <alignment horizontal="right" vertical="center" wrapText="1"/>
    </xf>
    <xf numFmtId="49" fontId="39" fillId="0" borderId="3" xfId="0" applyNumberFormat="1" applyFont="1" applyFill="1" applyBorder="1" applyAlignment="1">
      <alignment horizontal="center" vertical="top" wrapText="1"/>
    </xf>
    <xf numFmtId="169" fontId="40" fillId="14" borderId="1" xfId="4" applyNumberFormat="1" applyFont="1" applyFill="1" applyBorder="1" applyAlignment="1">
      <alignment horizontal="right" vertical="center" wrapText="1"/>
    </xf>
    <xf numFmtId="2" fontId="19" fillId="6" borderId="1" xfId="3" applyNumberFormat="1" applyFont="1" applyFill="1" applyBorder="1" applyAlignment="1">
      <alignment horizontal="right" vertical="center"/>
    </xf>
    <xf numFmtId="3" fontId="21" fillId="6" borderId="1" xfId="3" applyNumberFormat="1" applyFont="1" applyFill="1" applyBorder="1" applyAlignment="1">
      <alignment horizontal="center" vertical="center"/>
    </xf>
    <xf numFmtId="3" fontId="22" fillId="8" borderId="1" xfId="3" applyNumberFormat="1" applyFont="1" applyFill="1" applyBorder="1" applyAlignment="1">
      <alignment horizontal="center" vertical="center"/>
    </xf>
    <xf numFmtId="3" fontId="21" fillId="9" borderId="1" xfId="3" applyNumberFormat="1" applyFont="1" applyFill="1" applyBorder="1" applyAlignment="1">
      <alignment horizontal="center" vertical="center"/>
    </xf>
    <xf numFmtId="0" fontId="23" fillId="0" borderId="1" xfId="3" quotePrefix="1" applyNumberFormat="1" applyFont="1" applyFill="1" applyBorder="1" applyAlignment="1">
      <alignment horizontal="center" vertical="center" wrapText="1"/>
    </xf>
    <xf numFmtId="2" fontId="19" fillId="10" borderId="1" xfId="3" applyNumberFormat="1" applyFont="1" applyFill="1" applyBorder="1" applyAlignment="1">
      <alignment vertical="center"/>
    </xf>
    <xf numFmtId="0" fontId="24" fillId="0" borderId="1" xfId="3" quotePrefix="1" applyNumberFormat="1" applyFont="1" applyFill="1" applyBorder="1" applyAlignment="1">
      <alignment horizontal="center" vertical="center" wrapText="1"/>
    </xf>
    <xf numFmtId="0" fontId="24" fillId="0" borderId="5" xfId="3" quotePrefix="1" applyNumberFormat="1" applyFont="1" applyFill="1" applyBorder="1" applyAlignment="1">
      <alignment horizontal="center" vertical="center" wrapText="1"/>
    </xf>
    <xf numFmtId="2" fontId="19" fillId="11" borderId="3" xfId="3" applyNumberFormat="1" applyFont="1" applyFill="1" applyBorder="1" applyAlignment="1">
      <alignment vertical="center"/>
    </xf>
    <xf numFmtId="2" fontId="19" fillId="17" borderId="3" xfId="3" applyNumberFormat="1" applyFont="1" applyFill="1" applyBorder="1" applyAlignment="1">
      <alignment horizontal="center" vertical="center"/>
    </xf>
    <xf numFmtId="3" fontId="23" fillId="17" borderId="3" xfId="3" applyNumberFormat="1" applyFont="1" applyFill="1" applyBorder="1" applyAlignment="1">
      <alignment horizontal="center" vertical="center"/>
    </xf>
    <xf numFmtId="3" fontId="20" fillId="18" borderId="3" xfId="3" applyNumberFormat="1" applyFont="1" applyFill="1" applyBorder="1" applyAlignment="1">
      <alignment horizontal="center" vertical="center"/>
    </xf>
    <xf numFmtId="1" fontId="12" fillId="0" borderId="1" xfId="3" quotePrefix="1" applyNumberFormat="1" applyFont="1" applyFill="1" applyBorder="1" applyAlignment="1">
      <alignment horizontal="center" vertical="top" wrapText="1"/>
    </xf>
    <xf numFmtId="1" fontId="12" fillId="0" borderId="1" xfId="3" applyNumberFormat="1" applyFont="1" applyFill="1" applyBorder="1" applyAlignment="1">
      <alignment horizontal="left" vertical="top" wrapText="1"/>
    </xf>
    <xf numFmtId="1" fontId="37" fillId="0" borderId="2" xfId="3" applyNumberFormat="1" applyFont="1" applyFill="1" applyBorder="1" applyAlignment="1">
      <alignment horizontal="justify" vertical="top" wrapText="1"/>
    </xf>
    <xf numFmtId="1" fontId="42" fillId="3" borderId="1" xfId="3" applyNumberFormat="1" applyFont="1" applyFill="1" applyBorder="1" applyAlignment="1">
      <alignment horizontal="center" vertical="center" wrapText="1"/>
    </xf>
    <xf numFmtId="1" fontId="18" fillId="0" borderId="1" xfId="3" applyNumberFormat="1" applyFont="1" applyFill="1" applyBorder="1" applyAlignment="1">
      <alignment horizontal="center" vertical="center" wrapText="1"/>
    </xf>
    <xf numFmtId="3" fontId="20" fillId="5" borderId="1" xfId="3" applyNumberFormat="1" applyFont="1" applyFill="1" applyBorder="1" applyAlignment="1">
      <alignment horizontal="center" vertical="center"/>
    </xf>
    <xf numFmtId="1" fontId="18" fillId="0" borderId="0" xfId="2" applyNumberFormat="1" applyFont="1" applyFill="1" applyBorder="1"/>
    <xf numFmtId="1" fontId="15" fillId="0" borderId="0" xfId="3" applyNumberFormat="1" applyFont="1" applyFill="1" applyBorder="1"/>
    <xf numFmtId="0" fontId="12" fillId="0" borderId="1" xfId="3" applyNumberFormat="1" applyFont="1" applyFill="1" applyBorder="1" applyAlignment="1">
      <alignment horizontal="left" vertical="top" wrapText="1"/>
    </xf>
    <xf numFmtId="2" fontId="42" fillId="3" borderId="1" xfId="3" applyNumberFormat="1" applyFont="1" applyFill="1" applyBorder="1" applyAlignment="1">
      <alignment horizontal="center" vertical="center" wrapText="1"/>
    </xf>
    <xf numFmtId="2" fontId="18" fillId="0" borderId="1" xfId="3" applyNumberFormat="1" applyFont="1" applyFill="1" applyBorder="1" applyAlignment="1">
      <alignment horizontal="center" vertical="center" wrapText="1"/>
    </xf>
    <xf numFmtId="0" fontId="36" fillId="19" borderId="1" xfId="3" applyNumberFormat="1" applyFont="1" applyFill="1" applyBorder="1" applyAlignment="1">
      <alignment horizontal="center" vertical="center"/>
    </xf>
    <xf numFmtId="0" fontId="36" fillId="19" borderId="5" xfId="3" applyNumberFormat="1" applyFont="1" applyFill="1" applyBorder="1" applyAlignment="1">
      <alignment horizontal="center" vertical="center"/>
    </xf>
    <xf numFmtId="2" fontId="19" fillId="19" borderId="1" xfId="3" applyNumberFormat="1" applyFont="1" applyFill="1" applyBorder="1" applyAlignment="1">
      <alignment horizontal="center" vertical="center"/>
    </xf>
    <xf numFmtId="3" fontId="41" fillId="19" borderId="1" xfId="3" applyNumberFormat="1" applyFont="1" applyFill="1" applyBorder="1" applyAlignment="1">
      <alignment horizontal="center" vertical="center"/>
    </xf>
    <xf numFmtId="3" fontId="41" fillId="20" borderId="1" xfId="3" applyNumberFormat="1" applyFont="1" applyFill="1" applyBorder="1" applyAlignment="1">
      <alignment horizontal="center" vertical="center"/>
    </xf>
    <xf numFmtId="3" fontId="43" fillId="21" borderId="1" xfId="3" applyNumberFormat="1" applyFont="1" applyFill="1" applyBorder="1" applyAlignment="1">
      <alignment horizontal="center" vertical="center"/>
    </xf>
    <xf numFmtId="164" fontId="14" fillId="0" borderId="0" xfId="3" applyFont="1" applyFill="1" applyBorder="1"/>
    <xf numFmtId="164" fontId="12" fillId="0" borderId="0" xfId="3" applyFont="1" applyFill="1" applyBorder="1" applyAlignment="1">
      <alignment horizontal="center"/>
    </xf>
    <xf numFmtId="164" fontId="15" fillId="0" borderId="0" xfId="3" applyFont="1" applyFill="1" applyBorder="1" applyAlignment="1">
      <alignment horizontal="left"/>
    </xf>
    <xf numFmtId="170" fontId="12" fillId="0" borderId="0" xfId="3" applyNumberFormat="1" applyFont="1" applyFill="1" applyBorder="1" applyAlignment="1">
      <alignment horizontal="left"/>
    </xf>
    <xf numFmtId="164" fontId="27" fillId="0" borderId="0" xfId="3" applyFont="1" applyFill="1" applyBorder="1" applyAlignment="1">
      <alignment horizontal="right"/>
    </xf>
    <xf numFmtId="164" fontId="20" fillId="22" borderId="0" xfId="3" applyFont="1" applyFill="1" applyBorder="1" applyAlignment="1">
      <alignment horizontal="right"/>
    </xf>
    <xf numFmtId="171" fontId="20" fillId="22" borderId="0" xfId="3" applyNumberFormat="1" applyFont="1" applyFill="1" applyBorder="1" applyAlignment="1">
      <alignment horizontal="right"/>
    </xf>
    <xf numFmtId="172" fontId="12" fillId="0" borderId="0" xfId="1" applyNumberFormat="1" applyFont="1" applyFill="1" applyBorder="1" applyAlignment="1">
      <alignment horizontal="center"/>
    </xf>
    <xf numFmtId="172" fontId="15" fillId="0" borderId="0" xfId="1" applyNumberFormat="1" applyFont="1" applyFill="1" applyBorder="1" applyAlignment="1">
      <alignment horizontal="center"/>
    </xf>
    <xf numFmtId="164" fontId="20" fillId="12" borderId="0" xfId="3" applyFont="1" applyFill="1" applyBorder="1" applyAlignment="1">
      <alignment horizontal="right"/>
    </xf>
    <xf numFmtId="171" fontId="7" fillId="12" borderId="0" xfId="3" applyNumberFormat="1" applyFont="1" applyFill="1" applyBorder="1" applyAlignment="1">
      <alignment horizontal="right"/>
    </xf>
    <xf numFmtId="37" fontId="15" fillId="0" borderId="0" xfId="3" applyNumberFormat="1" applyFont="1" applyFill="1" applyBorder="1" applyAlignment="1">
      <alignment horizontal="left"/>
    </xf>
    <xf numFmtId="0" fontId="44" fillId="3" borderId="2" xfId="4" applyFont="1" applyFill="1" applyBorder="1" applyAlignment="1">
      <alignment horizontal="center" vertical="center" wrapText="1"/>
    </xf>
    <xf numFmtId="2" fontId="44" fillId="3" borderId="1" xfId="4" applyNumberFormat="1" applyFont="1" applyFill="1" applyBorder="1" applyAlignment="1">
      <alignment horizontal="center" vertical="center" wrapText="1"/>
    </xf>
    <xf numFmtId="0" fontId="44" fillId="3" borderId="3" xfId="4" applyFont="1" applyFill="1" applyBorder="1" applyAlignment="1">
      <alignment horizontal="center" vertical="center" wrapText="1"/>
    </xf>
    <xf numFmtId="170" fontId="15" fillId="0" borderId="0" xfId="3" applyNumberFormat="1" applyFont="1" applyFill="1" applyBorder="1" applyAlignment="1">
      <alignment horizontal="left"/>
    </xf>
    <xf numFmtId="0" fontId="3" fillId="0" borderId="1" xfId="4" applyFont="1" applyFill="1" applyBorder="1" applyAlignment="1">
      <alignment horizontal="left" vertical="top" wrapText="1"/>
    </xf>
    <xf numFmtId="0" fontId="3" fillId="0" borderId="3" xfId="0" applyNumberFormat="1" applyFont="1" applyFill="1" applyBorder="1" applyAlignment="1">
      <alignment horizontal="center" vertical="center" wrapText="1"/>
    </xf>
    <xf numFmtId="167" fontId="3" fillId="0" borderId="1" xfId="4" applyNumberFormat="1" applyFont="1" applyFill="1" applyBorder="1" applyAlignment="1">
      <alignment horizontal="center"/>
    </xf>
    <xf numFmtId="3" fontId="3" fillId="0" borderId="1" xfId="4" applyNumberFormat="1" applyFont="1" applyFill="1" applyBorder="1" applyAlignment="1">
      <alignment horizontal="center"/>
    </xf>
    <xf numFmtId="167" fontId="15" fillId="0" borderId="0" xfId="2" applyNumberFormat="1" applyFont="1" applyFill="1" applyBorder="1"/>
    <xf numFmtId="0" fontId="9" fillId="19" borderId="1" xfId="4" applyFont="1" applyFill="1" applyBorder="1" applyAlignment="1">
      <alignment horizontal="center" vertical="center"/>
    </xf>
    <xf numFmtId="3" fontId="9" fillId="19" borderId="1" xfId="4" applyNumberFormat="1" applyFont="1" applyFill="1" applyBorder="1" applyAlignment="1">
      <alignment horizontal="center" vertical="center"/>
    </xf>
    <xf numFmtId="0" fontId="11" fillId="0" borderId="0" xfId="4" applyFont="1" applyFill="1" applyBorder="1"/>
    <xf numFmtId="0" fontId="8" fillId="0" borderId="0" xfId="4" applyFont="1" applyFill="1" applyBorder="1"/>
    <xf numFmtId="0" fontId="8" fillId="0" borderId="0" xfId="4" applyFont="1" applyFill="1" applyBorder="1" applyAlignment="1">
      <alignment horizontal="center"/>
    </xf>
    <xf numFmtId="4" fontId="8" fillId="0" borderId="0" xfId="4" applyNumberFormat="1" applyFont="1" applyFill="1" applyBorder="1" applyAlignment="1">
      <alignment horizontal="right"/>
    </xf>
    <xf numFmtId="164" fontId="27" fillId="0" borderId="0" xfId="3" applyFont="1" applyFill="1" applyBorder="1" applyAlignment="1">
      <alignment horizontal="left"/>
    </xf>
    <xf numFmtId="0" fontId="44" fillId="3" borderId="1" xfId="4" applyFont="1" applyFill="1" applyBorder="1" applyAlignment="1">
      <alignment horizontal="center" vertical="center" wrapText="1"/>
    </xf>
    <xf numFmtId="3" fontId="27" fillId="0" borderId="0" xfId="3" applyNumberFormat="1" applyFont="1" applyFill="1" applyBorder="1" applyAlignment="1">
      <alignment horizontal="left"/>
    </xf>
    <xf numFmtId="2" fontId="3" fillId="23" borderId="1" xfId="4" applyNumberFormat="1" applyFont="1" applyFill="1" applyBorder="1" applyAlignment="1">
      <alignment horizontal="justify" vertical="top" wrapText="1"/>
    </xf>
    <xf numFmtId="0" fontId="3" fillId="23" borderId="1" xfId="4" applyFont="1" applyFill="1" applyBorder="1" applyAlignment="1">
      <alignment horizontal="center"/>
    </xf>
    <xf numFmtId="9" fontId="3" fillId="23" borderId="1" xfId="4" applyNumberFormat="1" applyFont="1" applyFill="1" applyBorder="1" applyAlignment="1">
      <alignment horizontal="center" vertical="center"/>
    </xf>
    <xf numFmtId="3" fontId="3" fillId="23" borderId="1" xfId="4" applyNumberFormat="1" applyFont="1" applyFill="1" applyBorder="1" applyAlignment="1">
      <alignment horizontal="center" vertical="center"/>
    </xf>
    <xf numFmtId="2" fontId="6" fillId="0" borderId="1" xfId="4" applyNumberFormat="1" applyFont="1" applyBorder="1" applyAlignment="1">
      <alignment horizontal="justify" vertical="top" wrapText="1"/>
    </xf>
    <xf numFmtId="0" fontId="3" fillId="3" borderId="1" xfId="4" applyFont="1" applyFill="1" applyBorder="1" applyAlignment="1">
      <alignment horizontal="center"/>
    </xf>
    <xf numFmtId="167" fontId="6" fillId="0" borderId="1" xfId="4" applyNumberFormat="1" applyFont="1" applyFill="1" applyBorder="1" applyAlignment="1">
      <alignment horizontal="right" vertical="center"/>
    </xf>
    <xf numFmtId="3" fontId="6" fillId="0" borderId="1" xfId="4" applyNumberFormat="1" applyFont="1" applyFill="1" applyBorder="1" applyAlignment="1">
      <alignment horizontal="right" vertical="center"/>
    </xf>
    <xf numFmtId="3" fontId="6" fillId="3" borderId="1" xfId="4" applyNumberFormat="1" applyFont="1" applyFill="1" applyBorder="1" applyAlignment="1">
      <alignment horizontal="right" vertical="center"/>
    </xf>
    <xf numFmtId="3" fontId="6" fillId="0" borderId="1" xfId="4" applyNumberFormat="1" applyFont="1" applyBorder="1" applyAlignment="1">
      <alignment horizontal="justify" vertical="top" wrapText="1"/>
    </xf>
    <xf numFmtId="167" fontId="6" fillId="0" borderId="1" xfId="4" applyNumberFormat="1" applyFont="1" applyBorder="1" applyAlignment="1">
      <alignment horizontal="right" vertical="center"/>
    </xf>
    <xf numFmtId="3" fontId="3" fillId="23" borderId="1" xfId="4" applyNumberFormat="1" applyFont="1" applyFill="1" applyBorder="1" applyAlignment="1">
      <alignment horizontal="justify" vertical="top" wrapText="1"/>
    </xf>
    <xf numFmtId="2" fontId="3" fillId="23" borderId="1" xfId="4" applyNumberFormat="1" applyFont="1" applyFill="1" applyBorder="1" applyAlignment="1">
      <alignment horizontal="left" vertical="top" wrapText="1"/>
    </xf>
    <xf numFmtId="2" fontId="6" fillId="0" borderId="1" xfId="4" applyNumberFormat="1" applyFont="1" applyBorder="1" applyAlignment="1">
      <alignment horizontal="left" vertical="top" wrapText="1"/>
    </xf>
    <xf numFmtId="9" fontId="9" fillId="19" borderId="1" xfId="4" applyNumberFormat="1" applyFont="1" applyFill="1" applyBorder="1" applyAlignment="1">
      <alignment horizontal="center" vertical="center"/>
    </xf>
    <xf numFmtId="0" fontId="11" fillId="0" borderId="0" xfId="4" applyFont="1" applyFill="1" applyBorder="1" applyAlignment="1">
      <alignment horizontal="center"/>
    </xf>
    <xf numFmtId="0" fontId="11" fillId="0" borderId="0" xfId="4" applyFont="1" applyFill="1" applyBorder="1" applyAlignment="1">
      <alignment horizontal="right"/>
    </xf>
    <xf numFmtId="0" fontId="11" fillId="0" borderId="0" xfId="4" applyFont="1" applyFill="1" applyBorder="1" applyAlignment="1">
      <alignment horizontal="left"/>
    </xf>
    <xf numFmtId="0" fontId="44" fillId="7" borderId="2" xfId="4" applyFont="1" applyFill="1" applyBorder="1" applyAlignment="1">
      <alignment horizontal="center" vertical="center" wrapText="1"/>
    </xf>
    <xf numFmtId="0" fontId="44" fillId="7" borderId="1" xfId="4" applyFont="1" applyFill="1" applyBorder="1" applyAlignment="1">
      <alignment horizontal="center" vertical="center" wrapText="1"/>
    </xf>
    <xf numFmtId="0" fontId="44" fillId="7" borderId="3" xfId="4" applyFont="1" applyFill="1" applyBorder="1" applyAlignment="1">
      <alignment horizontal="center" vertical="center" wrapText="1"/>
    </xf>
    <xf numFmtId="2" fontId="3" fillId="10" borderId="1" xfId="4" applyNumberFormat="1" applyFont="1" applyFill="1" applyBorder="1" applyAlignment="1">
      <alignment horizontal="left" vertical="top" wrapText="1"/>
    </xf>
    <xf numFmtId="0" fontId="3" fillId="10" borderId="1" xfId="4" applyFont="1" applyFill="1" applyBorder="1" applyAlignment="1">
      <alignment horizontal="center"/>
    </xf>
    <xf numFmtId="9" fontId="3" fillId="10" borderId="1" xfId="4" applyNumberFormat="1" applyFont="1" applyFill="1" applyBorder="1" applyAlignment="1">
      <alignment horizontal="center" vertical="center"/>
    </xf>
    <xf numFmtId="3" fontId="3" fillId="10" borderId="1" xfId="4" applyNumberFormat="1" applyFont="1" applyFill="1" applyBorder="1" applyAlignment="1">
      <alignment horizontal="center" vertical="center"/>
    </xf>
    <xf numFmtId="9" fontId="15" fillId="0" borderId="0" xfId="2" applyFont="1" applyFill="1" applyBorder="1" applyAlignment="1">
      <alignment horizontal="right"/>
    </xf>
    <xf numFmtId="3" fontId="6" fillId="10" borderId="1" xfId="4" applyNumberFormat="1" applyFont="1" applyFill="1" applyBorder="1" applyAlignment="1">
      <alignment horizontal="right" vertical="center"/>
    </xf>
    <xf numFmtId="2" fontId="46" fillId="10" borderId="1" xfId="4" applyNumberFormat="1" applyFont="1" applyFill="1" applyBorder="1" applyAlignment="1">
      <alignment horizontal="left" vertical="top" wrapText="1"/>
    </xf>
    <xf numFmtId="170" fontId="47" fillId="0" borderId="0" xfId="3" applyNumberFormat="1" applyFont="1" applyFill="1" applyBorder="1" applyAlignment="1">
      <alignment horizontal="left"/>
    </xf>
    <xf numFmtId="3" fontId="3" fillId="2" borderId="0" xfId="3" applyNumberFormat="1" applyFont="1" applyFill="1" applyBorder="1" applyAlignment="1">
      <alignment horizontal="center"/>
    </xf>
    <xf numFmtId="164" fontId="20" fillId="2" borderId="0" xfId="3" applyFont="1" applyFill="1" applyBorder="1"/>
    <xf numFmtId="2" fontId="44" fillId="3" borderId="2" xfId="4" applyNumberFormat="1" applyFont="1" applyFill="1" applyBorder="1" applyAlignment="1">
      <alignment horizontal="center" vertical="center"/>
    </xf>
    <xf numFmtId="0" fontId="44" fillId="3" borderId="3" xfId="4" applyFont="1" applyFill="1" applyBorder="1" applyAlignment="1">
      <alignment horizontal="center" vertical="center"/>
    </xf>
    <xf numFmtId="0" fontId="44" fillId="3" borderId="1" xfId="4" applyFont="1" applyFill="1" applyBorder="1" applyAlignment="1">
      <alignment horizontal="center" vertical="center"/>
    </xf>
    <xf numFmtId="0" fontId="44" fillId="7" borderId="1" xfId="4" applyFont="1" applyFill="1" applyBorder="1" applyAlignment="1">
      <alignment horizontal="center" vertical="center"/>
    </xf>
    <xf numFmtId="0" fontId="3" fillId="3" borderId="2" xfId="4" applyFont="1" applyFill="1" applyBorder="1" applyAlignment="1">
      <alignment horizontal="center" vertical="center"/>
    </xf>
    <xf numFmtId="0" fontId="3" fillId="3" borderId="3" xfId="4" applyFont="1" applyFill="1" applyBorder="1" applyAlignment="1">
      <alignment horizontal="center" vertical="center"/>
    </xf>
    <xf numFmtId="0" fontId="3" fillId="7" borderId="2" xfId="4" applyFont="1" applyFill="1" applyBorder="1" applyAlignment="1">
      <alignment horizontal="center" vertical="center" wrapText="1"/>
    </xf>
    <xf numFmtId="0" fontId="3" fillId="7" borderId="3" xfId="4" applyFont="1" applyFill="1" applyBorder="1" applyAlignment="1">
      <alignment horizontal="center" vertical="center" wrapText="1"/>
    </xf>
    <xf numFmtId="3" fontId="46" fillId="0" borderId="0" xfId="3" applyNumberFormat="1" applyFont="1" applyFill="1" applyBorder="1" applyAlignment="1">
      <alignment vertical="top" wrapText="1"/>
    </xf>
    <xf numFmtId="2" fontId="49" fillId="0" borderId="1" xfId="3" applyNumberFormat="1" applyFont="1" applyFill="1" applyBorder="1" applyAlignment="1">
      <alignment horizontal="center" vertical="center" wrapText="1"/>
    </xf>
    <xf numFmtId="1" fontId="23" fillId="6" borderId="2" xfId="3" applyNumberFormat="1" applyFont="1" applyFill="1" applyBorder="1" applyAlignment="1">
      <alignment horizontal="center" vertical="center"/>
    </xf>
    <xf numFmtId="1" fontId="23" fillId="6" borderId="4" xfId="3" applyNumberFormat="1" applyFont="1" applyFill="1" applyBorder="1" applyAlignment="1">
      <alignment horizontal="center" vertical="center"/>
    </xf>
    <xf numFmtId="3" fontId="50" fillId="10" borderId="1" xfId="3" applyNumberFormat="1" applyFont="1" applyFill="1" applyBorder="1" applyAlignment="1">
      <alignment vertical="center"/>
    </xf>
    <xf numFmtId="2" fontId="23" fillId="11" borderId="3" xfId="3" applyNumberFormat="1" applyFont="1" applyFill="1" applyBorder="1" applyAlignment="1">
      <alignment vertical="center"/>
    </xf>
    <xf numFmtId="3" fontId="20" fillId="11" borderId="3" xfId="3" applyNumberFormat="1" applyFont="1" applyFill="1" applyBorder="1" applyAlignment="1">
      <alignment vertical="center"/>
    </xf>
    <xf numFmtId="3" fontId="20" fillId="12" borderId="3" xfId="3" applyNumberFormat="1" applyFont="1" applyFill="1" applyBorder="1" applyAlignment="1">
      <alignment vertical="center"/>
    </xf>
    <xf numFmtId="3" fontId="50" fillId="11" borderId="3" xfId="3" applyNumberFormat="1" applyFont="1" applyFill="1" applyBorder="1" applyAlignment="1">
      <alignment vertical="center"/>
    </xf>
    <xf numFmtId="2" fontId="23" fillId="17" borderId="3" xfId="3" applyNumberFormat="1" applyFont="1" applyFill="1" applyBorder="1" applyAlignment="1">
      <alignment horizontal="center" vertical="center"/>
    </xf>
    <xf numFmtId="3" fontId="50" fillId="17" borderId="3" xfId="3" applyNumberFormat="1" applyFont="1" applyFill="1" applyBorder="1" applyAlignment="1">
      <alignment horizontal="center" vertical="center"/>
    </xf>
    <xf numFmtId="1" fontId="12" fillId="0" borderId="1" xfId="3" applyNumberFormat="1" applyFont="1" applyFill="1" applyBorder="1" applyAlignment="1">
      <alignment horizontal="right" vertical="center" wrapText="1"/>
    </xf>
    <xf numFmtId="1" fontId="13" fillId="4" borderId="1" xfId="3" applyNumberFormat="1" applyFont="1" applyFill="1" applyBorder="1" applyAlignment="1">
      <alignment horizontal="right" vertical="center" wrapText="1"/>
    </xf>
    <xf numFmtId="167" fontId="45" fillId="0" borderId="0" xfId="2" applyNumberFormat="1" applyFont="1" applyFill="1" applyBorder="1" applyAlignment="1">
      <alignment horizontal="right" vertical="top"/>
    </xf>
    <xf numFmtId="167" fontId="15" fillId="0" borderId="0" xfId="2" applyNumberFormat="1" applyFont="1" applyFill="1" applyBorder="1" applyAlignment="1">
      <alignment horizontal="right"/>
    </xf>
    <xf numFmtId="167" fontId="15" fillId="0" borderId="0" xfId="3" applyNumberFormat="1" applyFont="1" applyFill="1" applyBorder="1" applyAlignment="1">
      <alignment horizontal="right"/>
    </xf>
    <xf numFmtId="167" fontId="5" fillId="0" borderId="0" xfId="2" applyNumberFormat="1" applyFont="1" applyFill="1" applyBorder="1" applyAlignment="1">
      <alignment horizontal="right"/>
    </xf>
    <xf numFmtId="3" fontId="12" fillId="24" borderId="1" xfId="3" applyNumberFormat="1" applyFont="1" applyFill="1" applyBorder="1" applyAlignment="1">
      <alignment horizontal="right" vertical="center" wrapText="1"/>
    </xf>
    <xf numFmtId="3" fontId="15" fillId="24" borderId="1" xfId="3" applyNumberFormat="1" applyFont="1" applyFill="1" applyBorder="1" applyAlignment="1">
      <alignment horizontal="right" vertical="center" wrapText="1"/>
    </xf>
    <xf numFmtId="4" fontId="12" fillId="24" borderId="1" xfId="3" applyNumberFormat="1" applyFont="1" applyFill="1" applyBorder="1" applyAlignment="1">
      <alignment horizontal="right" vertical="center" wrapText="1"/>
    </xf>
    <xf numFmtId="0" fontId="12" fillId="0" borderId="1" xfId="3" applyNumberFormat="1" applyFont="1" applyFill="1" applyBorder="1" applyAlignment="1">
      <alignment horizontal="center" vertical="top" wrapText="1"/>
    </xf>
    <xf numFmtId="2" fontId="13" fillId="3" borderId="2" xfId="3" applyNumberFormat="1" applyFont="1" applyFill="1" applyBorder="1" applyAlignment="1">
      <alignment horizontal="center" vertical="center" wrapText="1"/>
    </xf>
    <xf numFmtId="0" fontId="12" fillId="0" borderId="2" xfId="3" quotePrefix="1" applyNumberFormat="1" applyFont="1" applyFill="1" applyBorder="1" applyAlignment="1">
      <alignment horizontal="center" vertical="top" wrapText="1"/>
    </xf>
    <xf numFmtId="0" fontId="12" fillId="0" borderId="8" xfId="3" quotePrefix="1" applyNumberFormat="1" applyFont="1" applyFill="1" applyBorder="1" applyAlignment="1">
      <alignment horizontal="center" vertical="top" wrapText="1"/>
    </xf>
    <xf numFmtId="0" fontId="12" fillId="0" borderId="3" xfId="3" quotePrefix="1" applyNumberFormat="1" applyFont="1" applyFill="1" applyBorder="1" applyAlignment="1">
      <alignment horizontal="center" vertical="top" wrapText="1"/>
    </xf>
    <xf numFmtId="2" fontId="23" fillId="6" borderId="2" xfId="3" applyNumberFormat="1" applyFont="1" applyFill="1" applyBorder="1" applyAlignment="1">
      <alignment horizontal="right" vertical="center"/>
    </xf>
    <xf numFmtId="3" fontId="51" fillId="6" borderId="2" xfId="3" applyNumberFormat="1" applyFont="1" applyFill="1" applyBorder="1" applyAlignment="1">
      <alignment horizontal="center" vertical="center"/>
    </xf>
    <xf numFmtId="3" fontId="51" fillId="9" borderId="2" xfId="3" applyNumberFormat="1" applyFont="1" applyFill="1" applyBorder="1" applyAlignment="1">
      <alignment horizontal="center" vertical="center"/>
    </xf>
    <xf numFmtId="3" fontId="12" fillId="15" borderId="1" xfId="3" applyNumberFormat="1" applyFont="1" applyFill="1" applyBorder="1" applyAlignment="1">
      <alignment horizontal="right" vertical="center" wrapText="1"/>
    </xf>
    <xf numFmtId="3" fontId="46" fillId="0" borderId="0" xfId="3" applyNumberFormat="1" applyFont="1" applyFill="1" applyBorder="1" applyAlignment="1">
      <alignment horizontal="left" vertical="top" wrapText="1"/>
    </xf>
    <xf numFmtId="49" fontId="16" fillId="0" borderId="1" xfId="3" applyNumberFormat="1" applyFont="1" applyFill="1" applyBorder="1" applyAlignment="1">
      <alignment horizontal="center" vertical="center"/>
    </xf>
    <xf numFmtId="49" fontId="16" fillId="0" borderId="2" xfId="3" applyNumberFormat="1" applyFont="1" applyFill="1" applyBorder="1" applyAlignment="1">
      <alignment horizontal="center" vertical="center" wrapText="1"/>
    </xf>
    <xf numFmtId="49" fontId="16" fillId="0" borderId="3" xfId="3" applyNumberFormat="1" applyFont="1" applyFill="1" applyBorder="1" applyAlignment="1">
      <alignment horizontal="center" vertical="center" wrapText="1"/>
    </xf>
    <xf numFmtId="49" fontId="16" fillId="0" borderId="2" xfId="3" applyNumberFormat="1" applyFont="1" applyFill="1" applyBorder="1" applyAlignment="1">
      <alignment horizontal="center" vertical="center"/>
    </xf>
    <xf numFmtId="49" fontId="16" fillId="0" borderId="3" xfId="3" applyNumberFormat="1" applyFont="1" applyFill="1" applyBorder="1" applyAlignment="1">
      <alignment horizontal="center" vertical="center"/>
    </xf>
    <xf numFmtId="2" fontId="16" fillId="0" borderId="2" xfId="3" applyNumberFormat="1" applyFont="1" applyFill="1" applyBorder="1" applyAlignment="1">
      <alignment horizontal="center" vertical="center" wrapText="1"/>
    </xf>
    <xf numFmtId="2" fontId="16" fillId="0" borderId="3" xfId="3" applyNumberFormat="1" applyFont="1" applyFill="1" applyBorder="1" applyAlignment="1">
      <alignment horizontal="center" vertical="center" wrapText="1"/>
    </xf>
    <xf numFmtId="2" fontId="16" fillId="3" borderId="2" xfId="3" applyNumberFormat="1" applyFont="1" applyFill="1" applyBorder="1" applyAlignment="1">
      <alignment horizontal="center" vertical="center" wrapText="1"/>
    </xf>
    <xf numFmtId="2" fontId="16" fillId="3" borderId="3" xfId="3" applyNumberFormat="1" applyFont="1" applyFill="1" applyBorder="1" applyAlignment="1">
      <alignment horizontal="center" vertical="center" wrapText="1"/>
    </xf>
    <xf numFmtId="0" fontId="12" fillId="0" borderId="1" xfId="3" applyNumberFormat="1" applyFont="1" applyFill="1" applyBorder="1" applyAlignment="1">
      <alignment horizontal="center" vertical="top" wrapText="1"/>
    </xf>
    <xf numFmtId="0" fontId="12" fillId="0" borderId="1" xfId="3" applyNumberFormat="1" applyFont="1" applyFill="1" applyBorder="1" applyAlignment="1">
      <alignment horizontal="justify" vertical="top" wrapText="1"/>
    </xf>
    <xf numFmtId="0" fontId="12" fillId="0" borderId="2" xfId="3" applyNumberFormat="1" applyFont="1" applyFill="1" applyBorder="1" applyAlignment="1">
      <alignment horizontal="justify" vertical="top" wrapText="1"/>
    </xf>
    <xf numFmtId="0" fontId="12" fillId="0" borderId="8" xfId="3" applyNumberFormat="1" applyFont="1" applyFill="1" applyBorder="1" applyAlignment="1">
      <alignment horizontal="justify" vertical="top" wrapText="1"/>
    </xf>
    <xf numFmtId="0" fontId="12" fillId="0" borderId="3" xfId="3" applyNumberFormat="1" applyFont="1" applyFill="1" applyBorder="1" applyAlignment="1">
      <alignment horizontal="justify" vertical="top" wrapText="1"/>
    </xf>
    <xf numFmtId="2" fontId="13" fillId="3" borderId="1" xfId="3" applyNumberFormat="1" applyFont="1" applyFill="1" applyBorder="1" applyAlignment="1">
      <alignment horizontal="center" vertical="center" wrapText="1"/>
    </xf>
    <xf numFmtId="3" fontId="20" fillId="5" borderId="1" xfId="3" applyNumberFormat="1" applyFont="1" applyFill="1" applyBorder="1" applyAlignment="1">
      <alignment horizontal="center" vertical="center"/>
    </xf>
    <xf numFmtId="2" fontId="17" fillId="5" borderId="2" xfId="3" applyNumberFormat="1" applyFont="1" applyFill="1" applyBorder="1" applyAlignment="1">
      <alignment horizontal="center" vertical="center" wrapText="1"/>
    </xf>
    <xf numFmtId="2" fontId="17" fillId="5" borderId="3" xfId="3" applyNumberFormat="1" applyFont="1" applyFill="1" applyBorder="1" applyAlignment="1">
      <alignment horizontal="center" vertical="center" wrapText="1"/>
    </xf>
    <xf numFmtId="2" fontId="23" fillId="10" borderId="1" xfId="3" applyNumberFormat="1" applyFont="1" applyFill="1" applyBorder="1" applyAlignment="1">
      <alignment horizontal="justify" vertical="center" wrapText="1"/>
    </xf>
    <xf numFmtId="2" fontId="25" fillId="11" borderId="1" xfId="3" applyNumberFormat="1" applyFont="1" applyFill="1" applyBorder="1" applyAlignment="1">
      <alignment horizontal="justify" vertical="center" wrapText="1"/>
    </xf>
    <xf numFmtId="2" fontId="24" fillId="11" borderId="1" xfId="3" applyNumberFormat="1" applyFont="1" applyFill="1" applyBorder="1" applyAlignment="1">
      <alignment horizontal="justify" vertical="center" wrapText="1"/>
    </xf>
    <xf numFmtId="0" fontId="33" fillId="0" borderId="1" xfId="3" applyNumberFormat="1" applyFont="1" applyFill="1" applyBorder="1" applyAlignment="1">
      <alignment horizontal="justify" vertical="top" wrapText="1"/>
    </xf>
    <xf numFmtId="3" fontId="33" fillId="0" borderId="2" xfId="3" applyNumberFormat="1" applyFont="1" applyFill="1" applyBorder="1" applyAlignment="1">
      <alignment horizontal="justify" vertical="top" wrapText="1"/>
    </xf>
    <xf numFmtId="3" fontId="33" fillId="0" borderId="8" xfId="3" applyNumberFormat="1" applyFont="1" applyFill="1" applyBorder="1" applyAlignment="1">
      <alignment horizontal="justify" vertical="top" wrapText="1"/>
    </xf>
    <xf numFmtId="3" fontId="33" fillId="0" borderId="3" xfId="3" applyNumberFormat="1" applyFont="1" applyFill="1" applyBorder="1" applyAlignment="1">
      <alignment horizontal="justify" vertical="top" wrapText="1"/>
    </xf>
    <xf numFmtId="0" fontId="33" fillId="0" borderId="2" xfId="3" applyNumberFormat="1" applyFont="1" applyFill="1" applyBorder="1" applyAlignment="1">
      <alignment horizontal="justify" vertical="top" wrapText="1"/>
    </xf>
    <xf numFmtId="0" fontId="33" fillId="0" borderId="8" xfId="3" applyNumberFormat="1" applyFont="1" applyFill="1" applyBorder="1" applyAlignment="1">
      <alignment horizontal="justify" vertical="top" wrapText="1"/>
    </xf>
    <xf numFmtId="0" fontId="33" fillId="0" borderId="3" xfId="3" applyNumberFormat="1" applyFont="1" applyFill="1" applyBorder="1" applyAlignment="1">
      <alignment horizontal="justify" vertical="top" wrapText="1"/>
    </xf>
    <xf numFmtId="2" fontId="48" fillId="7" borderId="5" xfId="3" applyNumberFormat="1" applyFont="1" applyFill="1" applyBorder="1" applyAlignment="1">
      <alignment horizontal="left" vertical="center" wrapText="1"/>
    </xf>
    <xf numFmtId="2" fontId="48" fillId="7" borderId="6" xfId="3" applyNumberFormat="1" applyFont="1" applyFill="1" applyBorder="1" applyAlignment="1">
      <alignment horizontal="left" vertical="center" wrapText="1"/>
    </xf>
    <xf numFmtId="0" fontId="13" fillId="0" borderId="8" xfId="3" applyNumberFormat="1" applyFont="1" applyFill="1" applyBorder="1" applyAlignment="1">
      <alignment horizontal="justify" vertical="top" wrapText="1"/>
    </xf>
    <xf numFmtId="164" fontId="18" fillId="0" borderId="9" xfId="3" applyFont="1" applyFill="1" applyBorder="1" applyAlignment="1">
      <alignment horizontal="center" vertical="center"/>
    </xf>
    <xf numFmtId="164" fontId="15" fillId="0" borderId="0" xfId="3" applyFont="1" applyFill="1" applyBorder="1" applyAlignment="1">
      <alignment horizontal="center" vertical="center"/>
    </xf>
    <xf numFmtId="0" fontId="34" fillId="0" borderId="8" xfId="3" applyNumberFormat="1" applyFont="1" applyFill="1" applyBorder="1" applyAlignment="1">
      <alignment horizontal="justify" vertical="top" wrapText="1"/>
    </xf>
    <xf numFmtId="0" fontId="12" fillId="0" borderId="2" xfId="0" applyNumberFormat="1" applyFont="1" applyFill="1" applyBorder="1" applyAlignment="1">
      <alignment vertical="top" wrapText="1"/>
    </xf>
    <xf numFmtId="0" fontId="12" fillId="0" borderId="8" xfId="0" applyNumberFormat="1" applyFont="1" applyFill="1" applyBorder="1" applyAlignment="1">
      <alignment vertical="top" wrapText="1"/>
    </xf>
    <xf numFmtId="0" fontId="12" fillId="0" borderId="3" xfId="0" applyNumberFormat="1" applyFont="1" applyFill="1" applyBorder="1" applyAlignment="1">
      <alignment vertical="top" wrapText="1"/>
    </xf>
    <xf numFmtId="0" fontId="12" fillId="0" borderId="1" xfId="0" applyNumberFormat="1" applyFont="1" applyFill="1" applyBorder="1" applyAlignment="1">
      <alignment vertical="top" wrapText="1"/>
    </xf>
    <xf numFmtId="0" fontId="23" fillId="10" borderId="5" xfId="3" quotePrefix="1" applyNumberFormat="1" applyFont="1" applyFill="1" applyBorder="1" applyAlignment="1">
      <alignment horizontal="left" vertical="center" wrapText="1"/>
    </xf>
    <xf numFmtId="0" fontId="23" fillId="10" borderId="6" xfId="3" quotePrefix="1" applyNumberFormat="1" applyFont="1" applyFill="1" applyBorder="1" applyAlignment="1">
      <alignment horizontal="left" vertical="center" wrapText="1"/>
    </xf>
    <xf numFmtId="0" fontId="23" fillId="10" borderId="7" xfId="3" quotePrefix="1" applyNumberFormat="1" applyFont="1" applyFill="1" applyBorder="1" applyAlignment="1">
      <alignment horizontal="left" vertical="center" wrapText="1"/>
    </xf>
    <xf numFmtId="0" fontId="28" fillId="11" borderId="5" xfId="3" quotePrefix="1" applyNumberFormat="1" applyFont="1" applyFill="1" applyBorder="1" applyAlignment="1">
      <alignment horizontal="left" vertical="center" wrapText="1"/>
    </xf>
    <xf numFmtId="0" fontId="28" fillId="11" borderId="7" xfId="3" quotePrefix="1" applyNumberFormat="1" applyFont="1" applyFill="1" applyBorder="1" applyAlignment="1">
      <alignment horizontal="left" vertical="center" wrapText="1"/>
    </xf>
    <xf numFmtId="3" fontId="32" fillId="0" borderId="2" xfId="0" applyNumberFormat="1" applyFont="1" applyFill="1" applyBorder="1" applyAlignment="1">
      <alignment horizontal="justify" vertical="top" wrapText="1"/>
    </xf>
    <xf numFmtId="0" fontId="38" fillId="0" borderId="8" xfId="0" applyFont="1" applyFill="1" applyBorder="1" applyAlignment="1">
      <alignment horizontal="justify" vertical="top" wrapText="1"/>
    </xf>
    <xf numFmtId="0" fontId="38" fillId="0" borderId="3" xfId="0" applyFont="1" applyFill="1" applyBorder="1" applyAlignment="1">
      <alignment horizontal="justify" vertical="top" wrapText="1"/>
    </xf>
    <xf numFmtId="49" fontId="20" fillId="7" borderId="5" xfId="3" applyNumberFormat="1" applyFont="1" applyFill="1" applyBorder="1" applyAlignment="1">
      <alignment horizontal="left" vertical="center" wrapText="1"/>
    </xf>
    <xf numFmtId="49" fontId="20" fillId="7" borderId="6" xfId="3" applyNumberFormat="1" applyFont="1" applyFill="1" applyBorder="1" applyAlignment="1">
      <alignment horizontal="left" vertical="center" wrapText="1"/>
    </xf>
    <xf numFmtId="49" fontId="20" fillId="7" borderId="7" xfId="3" applyNumberFormat="1" applyFont="1" applyFill="1" applyBorder="1" applyAlignment="1">
      <alignment horizontal="left" vertical="center" wrapText="1"/>
    </xf>
    <xf numFmtId="0" fontId="13" fillId="0" borderId="1" xfId="0" applyNumberFormat="1" applyFont="1" applyFill="1" applyBorder="1" applyAlignment="1">
      <alignment vertical="top" wrapText="1"/>
    </xf>
    <xf numFmtId="0" fontId="12" fillId="0" borderId="2" xfId="3" quotePrefix="1" applyNumberFormat="1" applyFont="1" applyFill="1" applyBorder="1" applyAlignment="1">
      <alignment horizontal="center" vertical="top" wrapText="1"/>
    </xf>
    <xf numFmtId="0" fontId="12" fillId="0" borderId="8" xfId="3" quotePrefix="1" applyNumberFormat="1" applyFont="1" applyFill="1" applyBorder="1" applyAlignment="1">
      <alignment horizontal="center" vertical="top" wrapText="1"/>
    </xf>
    <xf numFmtId="0" fontId="12" fillId="0" borderId="3" xfId="3" quotePrefix="1" applyNumberFormat="1" applyFont="1" applyFill="1" applyBorder="1" applyAlignment="1">
      <alignment horizontal="center" vertical="top" wrapText="1"/>
    </xf>
    <xf numFmtId="3" fontId="39" fillId="0" borderId="2" xfId="0" applyNumberFormat="1" applyFont="1" applyFill="1" applyBorder="1" applyAlignment="1">
      <alignment horizontal="justify" vertical="top" wrapText="1"/>
    </xf>
    <xf numFmtId="3" fontId="39" fillId="0" borderId="8" xfId="0" applyNumberFormat="1" applyFont="1" applyFill="1" applyBorder="1" applyAlignment="1">
      <alignment horizontal="justify" vertical="top" wrapText="1"/>
    </xf>
    <xf numFmtId="3" fontId="39" fillId="0" borderId="3" xfId="0" applyNumberFormat="1" applyFont="1" applyFill="1" applyBorder="1" applyAlignment="1">
      <alignment horizontal="justify" vertical="top" wrapText="1"/>
    </xf>
    <xf numFmtId="2" fontId="13" fillId="3" borderId="2" xfId="3" applyNumberFormat="1" applyFont="1" applyFill="1" applyBorder="1" applyAlignment="1">
      <alignment horizontal="center" vertical="center" wrapText="1"/>
    </xf>
    <xf numFmtId="2" fontId="13" fillId="3" borderId="8" xfId="3" applyNumberFormat="1" applyFont="1" applyFill="1" applyBorder="1" applyAlignment="1">
      <alignment horizontal="center" vertical="center" wrapText="1"/>
    </xf>
    <xf numFmtId="2" fontId="13" fillId="3" borderId="3" xfId="3" applyNumberFormat="1" applyFont="1" applyFill="1" applyBorder="1" applyAlignment="1">
      <alignment horizontal="center" vertical="center" wrapText="1"/>
    </xf>
    <xf numFmtId="0" fontId="13" fillId="0" borderId="1" xfId="3" applyNumberFormat="1" applyFont="1" applyFill="1" applyBorder="1" applyAlignment="1">
      <alignment horizontal="justify" vertical="top" wrapText="1"/>
    </xf>
    <xf numFmtId="0" fontId="12" fillId="0" borderId="1" xfId="3" applyNumberFormat="1" applyFont="1" applyFill="1" applyBorder="1" applyAlignment="1">
      <alignment horizontal="left" vertical="top" wrapText="1"/>
    </xf>
    <xf numFmtId="0" fontId="12" fillId="0" borderId="2" xfId="3" applyNumberFormat="1" applyFont="1" applyFill="1" applyBorder="1" applyAlignment="1">
      <alignment vertical="top" wrapText="1"/>
    </xf>
    <xf numFmtId="0" fontId="12" fillId="0" borderId="8" xfId="3" applyNumberFormat="1" applyFont="1" applyFill="1" applyBorder="1" applyAlignment="1">
      <alignment vertical="top" wrapText="1"/>
    </xf>
    <xf numFmtId="0" fontId="12" fillId="0" borderId="1" xfId="3" quotePrefix="1" applyNumberFormat="1" applyFont="1" applyFill="1" applyBorder="1" applyAlignment="1">
      <alignment horizontal="center" vertical="top" wrapText="1"/>
    </xf>
    <xf numFmtId="2" fontId="39" fillId="0" borderId="2" xfId="0" applyNumberFormat="1" applyFont="1" applyFill="1" applyBorder="1" applyAlignment="1">
      <alignment horizontal="justify" vertical="top" wrapText="1"/>
    </xf>
    <xf numFmtId="2" fontId="39" fillId="0" borderId="8" xfId="0" applyNumberFormat="1" applyFont="1" applyFill="1" applyBorder="1" applyAlignment="1">
      <alignment horizontal="justify" vertical="top" wrapText="1"/>
    </xf>
    <xf numFmtId="2" fontId="39" fillId="0" borderId="3" xfId="0" applyNumberFormat="1" applyFont="1" applyFill="1" applyBorder="1" applyAlignment="1">
      <alignment horizontal="justify" vertical="top" wrapText="1"/>
    </xf>
    <xf numFmtId="0" fontId="12" fillId="0" borderId="2" xfId="0" applyNumberFormat="1" applyFont="1" applyFill="1" applyBorder="1" applyAlignment="1">
      <alignment horizontal="left" vertical="top" wrapText="1"/>
    </xf>
    <xf numFmtId="0" fontId="12" fillId="0" borderId="8"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12" fillId="0" borderId="1" xfId="0" applyNumberFormat="1" applyFont="1" applyFill="1" applyBorder="1" applyAlignment="1">
      <alignment horizontal="justify" vertical="top" wrapText="1"/>
    </xf>
    <xf numFmtId="0" fontId="13" fillId="0" borderId="1" xfId="0" applyNumberFormat="1" applyFont="1" applyFill="1" applyBorder="1" applyAlignment="1">
      <alignment horizontal="justify" vertical="top" wrapText="1"/>
    </xf>
    <xf numFmtId="0" fontId="39" fillId="0" borderId="2" xfId="0" applyFont="1" applyFill="1" applyBorder="1" applyAlignment="1">
      <alignment horizontal="justify" vertical="top" wrapText="1"/>
    </xf>
    <xf numFmtId="0" fontId="39" fillId="0" borderId="8" xfId="0" applyFont="1" applyFill="1" applyBorder="1" applyAlignment="1">
      <alignment horizontal="justify" vertical="top" wrapText="1"/>
    </xf>
    <xf numFmtId="0" fontId="39" fillId="0" borderId="3" xfId="0" applyFont="1" applyFill="1" applyBorder="1" applyAlignment="1">
      <alignment horizontal="justify" vertical="top" wrapText="1"/>
    </xf>
    <xf numFmtId="0" fontId="39" fillId="0" borderId="2" xfId="0" applyNumberFormat="1" applyFont="1" applyFill="1" applyBorder="1" applyAlignment="1">
      <alignment horizontal="justify" vertical="top" wrapText="1"/>
    </xf>
    <xf numFmtId="0" fontId="39" fillId="0" borderId="8" xfId="0" applyNumberFormat="1" applyFont="1" applyFill="1" applyBorder="1" applyAlignment="1">
      <alignment horizontal="justify" vertical="top" wrapText="1"/>
    </xf>
    <xf numFmtId="0" fontId="39" fillId="0" borderId="3" xfId="0" applyNumberFormat="1" applyFont="1" applyFill="1" applyBorder="1" applyAlignment="1">
      <alignment horizontal="justify" vertical="top" wrapText="1"/>
    </xf>
    <xf numFmtId="0" fontId="39" fillId="0" borderId="1" xfId="0" applyNumberFormat="1" applyFont="1" applyFill="1" applyBorder="1" applyAlignment="1">
      <alignment horizontal="justify" vertical="top" wrapText="1"/>
    </xf>
    <xf numFmtId="2" fontId="20" fillId="6" borderId="4" xfId="3" applyNumberFormat="1" applyFont="1" applyFill="1" applyBorder="1" applyAlignment="1">
      <alignment horizontal="justify" vertical="center" wrapText="1"/>
    </xf>
    <xf numFmtId="2" fontId="20" fillId="6" borderId="10" xfId="3" applyNumberFormat="1" applyFont="1" applyFill="1" applyBorder="1" applyAlignment="1">
      <alignment horizontal="justify" vertical="center" wrapText="1"/>
    </xf>
    <xf numFmtId="2" fontId="20" fillId="6" borderId="11" xfId="3" applyNumberFormat="1" applyFont="1" applyFill="1" applyBorder="1" applyAlignment="1">
      <alignment horizontal="justify" vertical="center" wrapText="1"/>
    </xf>
    <xf numFmtId="2" fontId="23" fillId="0" borderId="1" xfId="3" applyNumberFormat="1" applyFont="1" applyFill="1" applyBorder="1" applyAlignment="1">
      <alignment horizontal="justify" vertical="center" wrapText="1"/>
    </xf>
    <xf numFmtId="2" fontId="25" fillId="0" borderId="5" xfId="3" applyNumberFormat="1" applyFont="1" applyFill="1" applyBorder="1" applyAlignment="1">
      <alignment horizontal="left" vertical="center" wrapText="1"/>
    </xf>
    <xf numFmtId="2" fontId="23" fillId="0" borderId="6" xfId="3" applyNumberFormat="1" applyFont="1" applyFill="1" applyBorder="1" applyAlignment="1">
      <alignment horizontal="left" vertical="center" wrapText="1"/>
    </xf>
    <xf numFmtId="2" fontId="23" fillId="0" borderId="7" xfId="3" applyNumberFormat="1" applyFont="1" applyFill="1" applyBorder="1" applyAlignment="1">
      <alignment horizontal="left" vertical="center" wrapText="1"/>
    </xf>
    <xf numFmtId="2" fontId="23" fillId="0" borderId="5" xfId="3" applyNumberFormat="1" applyFont="1" applyFill="1" applyBorder="1" applyAlignment="1">
      <alignment horizontal="left" vertical="center" wrapText="1"/>
    </xf>
    <xf numFmtId="2" fontId="41" fillId="19" borderId="5" xfId="3" applyNumberFormat="1" applyFont="1" applyFill="1" applyBorder="1" applyAlignment="1">
      <alignment horizontal="center" vertical="center"/>
    </xf>
    <xf numFmtId="2" fontId="41" fillId="19" borderId="6" xfId="3" applyNumberFormat="1" applyFont="1" applyFill="1" applyBorder="1" applyAlignment="1">
      <alignment horizontal="center" vertical="center"/>
    </xf>
    <xf numFmtId="2" fontId="41" fillId="19" borderId="7" xfId="3" applyNumberFormat="1" applyFont="1" applyFill="1" applyBorder="1" applyAlignment="1">
      <alignment horizontal="center" vertical="center"/>
    </xf>
    <xf numFmtId="0" fontId="37" fillId="0" borderId="2" xfId="3" applyNumberFormat="1" applyFont="1" applyFill="1" applyBorder="1" applyAlignment="1">
      <alignment horizontal="justify" vertical="top" wrapText="1"/>
    </xf>
    <xf numFmtId="0" fontId="37" fillId="0" borderId="8" xfId="3" applyNumberFormat="1" applyFont="1" applyFill="1" applyBorder="1" applyAlignment="1">
      <alignment horizontal="justify" vertical="top" wrapText="1"/>
    </xf>
    <xf numFmtId="0" fontId="37" fillId="0" borderId="3" xfId="3" applyNumberFormat="1" applyFont="1" applyFill="1" applyBorder="1" applyAlignment="1">
      <alignment horizontal="justify" vertical="top" wrapText="1"/>
    </xf>
    <xf numFmtId="0" fontId="27" fillId="0" borderId="2" xfId="3" applyNumberFormat="1" applyFont="1" applyFill="1" applyBorder="1" applyAlignment="1">
      <alignment horizontal="justify" vertical="top" wrapText="1"/>
    </xf>
    <xf numFmtId="0" fontId="27" fillId="0" borderId="8" xfId="3" applyNumberFormat="1" applyFont="1" applyFill="1" applyBorder="1" applyAlignment="1">
      <alignment horizontal="justify" vertical="top" wrapText="1"/>
    </xf>
    <xf numFmtId="0" fontId="27" fillId="0" borderId="3" xfId="3" applyNumberFormat="1" applyFont="1" applyFill="1" applyBorder="1" applyAlignment="1">
      <alignment horizontal="justify" vertical="top" wrapText="1"/>
    </xf>
    <xf numFmtId="3" fontId="31" fillId="0" borderId="2" xfId="0" applyNumberFormat="1" applyFont="1" applyFill="1" applyBorder="1" applyAlignment="1">
      <alignment horizontal="justify" vertical="top" wrapText="1"/>
    </xf>
    <xf numFmtId="3" fontId="31" fillId="0" borderId="8" xfId="0" applyNumberFormat="1" applyFont="1" applyFill="1" applyBorder="1" applyAlignment="1">
      <alignment horizontal="justify" vertical="top" wrapText="1"/>
    </xf>
    <xf numFmtId="3" fontId="31" fillId="0" borderId="3" xfId="0" applyNumberFormat="1" applyFont="1" applyFill="1" applyBorder="1" applyAlignment="1">
      <alignment horizontal="justify" vertical="top" wrapText="1"/>
    </xf>
    <xf numFmtId="3" fontId="29" fillId="0" borderId="2" xfId="0" applyNumberFormat="1" applyFont="1" applyFill="1" applyBorder="1" applyAlignment="1">
      <alignment horizontal="justify" vertical="top" wrapText="1"/>
    </xf>
    <xf numFmtId="0" fontId="30" fillId="0" borderId="8" xfId="0" applyFont="1" applyFill="1" applyBorder="1" applyAlignment="1">
      <alignment horizontal="justify" vertical="top" wrapText="1"/>
    </xf>
    <xf numFmtId="0" fontId="30" fillId="0" borderId="3" xfId="0" applyFont="1" applyFill="1" applyBorder="1" applyAlignment="1">
      <alignment horizontal="justify" vertical="top" wrapText="1"/>
    </xf>
    <xf numFmtId="2" fontId="31" fillId="0" borderId="2" xfId="0" applyNumberFormat="1" applyFont="1" applyFill="1" applyBorder="1" applyAlignment="1">
      <alignment horizontal="justify" vertical="top" wrapText="1"/>
    </xf>
    <xf numFmtId="2" fontId="31" fillId="0" borderId="8" xfId="0" applyNumberFormat="1" applyFont="1" applyFill="1" applyBorder="1" applyAlignment="1">
      <alignment horizontal="justify" vertical="top" wrapText="1"/>
    </xf>
    <xf numFmtId="2" fontId="31" fillId="0" borderId="3" xfId="0" applyNumberFormat="1" applyFont="1" applyFill="1" applyBorder="1" applyAlignment="1">
      <alignment horizontal="justify" vertical="top" wrapText="1"/>
    </xf>
    <xf numFmtId="0" fontId="31" fillId="0" borderId="2" xfId="0" applyFont="1" applyFill="1" applyBorder="1" applyAlignment="1">
      <alignment horizontal="justify" vertical="top" wrapText="1"/>
    </xf>
    <xf numFmtId="0" fontId="31" fillId="0" borderId="8" xfId="0" applyFont="1" applyFill="1" applyBorder="1" applyAlignment="1">
      <alignment horizontal="justify" vertical="top" wrapText="1"/>
    </xf>
    <xf numFmtId="0" fontId="31" fillId="0" borderId="3" xfId="0" applyFont="1" applyFill="1" applyBorder="1" applyAlignment="1">
      <alignment horizontal="justify" vertical="top" wrapText="1"/>
    </xf>
    <xf numFmtId="0" fontId="31" fillId="0" borderId="1" xfId="0" applyNumberFormat="1" applyFont="1" applyFill="1" applyBorder="1" applyAlignment="1">
      <alignment horizontal="justify" vertical="top" wrapText="1"/>
    </xf>
  </cellXfs>
  <cellStyles count="5">
    <cellStyle name="Comma" xfId="1" builtinId="3"/>
    <cellStyle name="Normal" xfId="0" builtinId="0"/>
    <cellStyle name="Normal 7 2" xfId="4"/>
    <cellStyle name="Normal 8" xfId="3"/>
    <cellStyle name="Percent" xfId="2" builtinId="5"/>
  </cellStyles>
  <dxfs count="13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ctor\Desktop\Karlygash_0811.2018_DB_GF%20Appl\vers1_FR453-KAZ-T_DB_19Jul18%20071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ctor\Desktop\KZH%20TB%20Applic%202020_2022\Draft%20GF%20Application\last%20draft%20docs\A_Mosneaga_28.11.2018\01.12.18_Final_Budget_TMC_KZH_WPB_TB_vers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ctor\Desktop\12.12.18_Final_Budget_TMC_KZH_WPB_TB_vers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ctor\Desktop\KZH%20TB%20Applic%202020_2022\Draft%20GF%20Application\last%20draft%20docs\A_Mosneaga_28.11.2018\vers3_Project%20Mgmt%20PIU_2020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Detailed Budget"/>
      <sheetName val="Data Sheet"/>
      <sheetName val="Admin Sheet"/>
      <sheetName val="Recipient sheet"/>
      <sheetName val="Currencies"/>
      <sheetName val="Translations"/>
      <sheetName val="Budget Summary"/>
      <sheetName val="Budget Summary En"/>
      <sheetName val="Summary by Intervention"/>
      <sheetName val="Summary by Cost Input"/>
      <sheetName val="AdditionalFundingRequestInfo"/>
      <sheetName val="Assumptions HR"/>
      <sheetName val="Assumptions TRC"/>
      <sheetName val="Assumptions Other"/>
      <sheetName val="2.1.1.2_2.1.1.3_year 2020"/>
      <sheetName val="2.1.1.2_2.1.1.3_year 2021"/>
      <sheetName val="2.1.2.1_MDR_ 2020_2022_NEW"/>
      <sheetName val="2.1.2.2_pre- &amp; XDR_2020_22_NEW"/>
      <sheetName val="PR_PM_costs 2020_2022"/>
      <sheetName val="PR_PM_costs 2020"/>
      <sheetName val="PR_PM_costs 2021"/>
      <sheetName val="PR_PM_costs 2022"/>
      <sheetName val="GDF prices SLD 31.07.18"/>
      <sheetName val="Unit costs"/>
      <sheetName val="TB cases prisons 2020_2022"/>
      <sheetName val="prisons_lab_forecast 2020_22"/>
      <sheetName val="Free sheet-enter what you need"/>
      <sheetName val="Free pivot table"/>
      <sheetName val="Financial Triggers - Budget"/>
      <sheetName val="apttusmetadata"/>
    </sheetNames>
    <sheetDataSet>
      <sheetData sheetId="0"/>
      <sheetData sheetId="1"/>
      <sheetData sheetId="2">
        <row r="108">
          <cell r="F108" t="str">
            <v>[Cost Grouping Number].[Cost Input Number] [Name]</v>
          </cell>
        </row>
        <row r="109">
          <cell r="F109" t="str">
            <v>1.0 Human Resources (HR)</v>
          </cell>
        </row>
        <row r="110">
          <cell r="F110" t="str">
            <v>1.1 Salaries - program management</v>
          </cell>
        </row>
        <row r="111">
          <cell r="F111" t="str">
            <v>1.2 Salaries - outreach workers, medical staff and other service providers</v>
          </cell>
        </row>
        <row r="112">
          <cell r="F112" t="str">
            <v>1.3 Performance based suppliments, incentives</v>
          </cell>
        </row>
        <row r="113">
          <cell r="F113" t="str">
            <v>1.4 Other HR Costs</v>
          </cell>
        </row>
        <row r="114">
          <cell r="F114" t="str">
            <v>2.0 Travel related costs (TRC)</v>
          </cell>
        </row>
        <row r="115">
          <cell r="F115" t="str">
            <v>2.1 Training related per diems/transport/other costs</v>
          </cell>
        </row>
        <row r="116">
          <cell r="F116" t="str">
            <v>2.2 Technical assistance-related per diems/transport/other costs</v>
          </cell>
        </row>
        <row r="117">
          <cell r="F117" t="str">
            <v>2.3 Supervision/surveys/data collection related per diems/transport/other costs</v>
          </cell>
        </row>
        <row r="118">
          <cell r="F118" t="str">
            <v>2.4 Meeting/Advocacy related per diems/transport/other costs</v>
          </cell>
        </row>
        <row r="119">
          <cell r="F119" t="str">
            <v>2.5 Other Transportation costs</v>
          </cell>
        </row>
        <row r="120">
          <cell r="F120" t="str">
            <v>3.0 External Professional services (EPS)</v>
          </cell>
        </row>
        <row r="121">
          <cell r="F121" t="str">
            <v>3.1 Technical Assistance Fees/Consultants</v>
          </cell>
        </row>
        <row r="122">
          <cell r="F122" t="str">
            <v>3.2 Fiscal/Fiduciary Agent fees</v>
          </cell>
        </row>
        <row r="123">
          <cell r="F123" t="str">
            <v>3.3 External audit fees</v>
          </cell>
        </row>
        <row r="124">
          <cell r="F124" t="str">
            <v>3.4 Other external professional services</v>
          </cell>
        </row>
        <row r="125">
          <cell r="F125" t="str">
            <v>3.5 Insurance related costs (EPS)</v>
          </cell>
        </row>
        <row r="126">
          <cell r="F126" t="str">
            <v>4.0 Health Products - Pharmaceutical Products (HPPP)</v>
          </cell>
        </row>
        <row r="127">
          <cell r="F127" t="str">
            <v>4.1 Antiretroviral medicines</v>
          </cell>
        </row>
        <row r="128">
          <cell r="F128" t="str">
            <v>4.2 Anti-tuberculosis medicines</v>
          </cell>
        </row>
        <row r="129">
          <cell r="F129" t="str">
            <v>4.3 Antimalarial medicines</v>
          </cell>
        </row>
        <row r="130">
          <cell r="F130" t="str">
            <v>4.4 Opioid substitution medicines</v>
          </cell>
        </row>
        <row r="131">
          <cell r="F131" t="str">
            <v>4.5 Opportunistic infections and STI medicines</v>
          </cell>
        </row>
        <row r="132">
          <cell r="F132" t="str">
            <v>4.6 Private Sector subsidies for ACTs (co-payment to 4.3)</v>
          </cell>
        </row>
        <row r="133">
          <cell r="F133" t="str">
            <v>4.7 Other medicines</v>
          </cell>
        </row>
        <row r="134">
          <cell r="F134" t="str">
            <v>5.0 Health Products - Non-Pharmaceuticals (HPNP)</v>
          </cell>
        </row>
        <row r="135">
          <cell r="F135" t="str">
            <v>5.1 Insecticide-treated Nets (LLINs/ITNs)</v>
          </cell>
        </row>
        <row r="136">
          <cell r="F136" t="str">
            <v>5.2 Condoms - Male</v>
          </cell>
        </row>
        <row r="137">
          <cell r="F137" t="str">
            <v>5.3 Condoms - Female</v>
          </cell>
        </row>
        <row r="138">
          <cell r="F138" t="str">
            <v>5.4 Rapid Diagnostic Test</v>
          </cell>
        </row>
        <row r="139">
          <cell r="F139" t="str">
            <v>5.5 Insecticides</v>
          </cell>
        </row>
        <row r="140">
          <cell r="F140" t="str">
            <v>5.6 Laboratory reagents</v>
          </cell>
        </row>
        <row r="141">
          <cell r="F141" t="str">
            <v>5.7 Syringes and needles</v>
          </cell>
        </row>
        <row r="142">
          <cell r="F142" t="str">
            <v>5.8 Other consumables</v>
          </cell>
        </row>
        <row r="143">
          <cell r="F143" t="str">
            <v>5.9 Private Sector subsidies for RDTs (co-payment to 5.4)</v>
          </cell>
        </row>
        <row r="144">
          <cell r="F144" t="str">
            <v>6.0 Health Products - Equipment (HPE)</v>
          </cell>
        </row>
        <row r="145">
          <cell r="F145" t="str">
            <v>6.1 CD4 analyser/accessories</v>
          </cell>
        </row>
        <row r="146">
          <cell r="F146" t="str">
            <v>6.2 HIV Viral Load analyser/accessories</v>
          </cell>
        </row>
        <row r="147">
          <cell r="F147" t="str">
            <v>6.3 Microscopes</v>
          </cell>
        </row>
        <row r="148">
          <cell r="F148" t="str">
            <v>6.4 TB Molecular Test equipment</v>
          </cell>
        </row>
        <row r="149">
          <cell r="F149" t="str">
            <v>6.5 Maintenance and service costs for health equipment</v>
          </cell>
        </row>
        <row r="150">
          <cell r="F150" t="str">
            <v>6.6 Other health equipment</v>
          </cell>
        </row>
        <row r="151">
          <cell r="F151" t="str">
            <v>7.0 Procurement and Supply-Chain Management costs (PSM)</v>
          </cell>
        </row>
        <row r="152">
          <cell r="F152" t="str">
            <v>7.1 Procurement agent and handling fees</v>
          </cell>
        </row>
        <row r="153">
          <cell r="F153" t="str">
            <v>7.2 Freight and insurance costs (Health products)</v>
          </cell>
        </row>
        <row r="154">
          <cell r="F154" t="str">
            <v>7.3 Warehouse and Storage Costs</v>
          </cell>
        </row>
        <row r="155">
          <cell r="F155" t="str">
            <v>7.4 In-country distribution costs</v>
          </cell>
        </row>
        <row r="156">
          <cell r="F156" t="str">
            <v>7.5 Quality assurance and quality control costs (QA/QC)</v>
          </cell>
        </row>
        <row r="157">
          <cell r="F157" t="str">
            <v>7.6 PSM Customs Clearance</v>
          </cell>
        </row>
        <row r="158">
          <cell r="F158" t="str">
            <v>7.7 Other PSM costs</v>
          </cell>
        </row>
        <row r="159">
          <cell r="F159" t="str">
            <v>8.0 Infrastructure (INF)</v>
          </cell>
        </row>
        <row r="160">
          <cell r="F160" t="str">
            <v>8.1 Furniture</v>
          </cell>
        </row>
        <row r="161">
          <cell r="F161" t="str">
            <v>8.2 Renovation/constructions</v>
          </cell>
        </row>
        <row r="162">
          <cell r="F162" t="str">
            <v>8.3 Infrastructure maintenance and other INF costs</v>
          </cell>
        </row>
        <row r="163">
          <cell r="F163" t="str">
            <v>9.0 Non-health equipment (NHP)</v>
          </cell>
        </row>
        <row r="164">
          <cell r="F164" t="str">
            <v>9.1 IT - Computers, computer equipment, Software and applications</v>
          </cell>
        </row>
        <row r="165">
          <cell r="F165" t="str">
            <v>9.2 Vehicles</v>
          </cell>
        </row>
        <row r="166">
          <cell r="F166" t="str">
            <v>9.3 Other non-health equipment</v>
          </cell>
        </row>
        <row r="167">
          <cell r="F167" t="str">
            <v>9.4 Maintenance and service costs non-health equipment</v>
          </cell>
        </row>
        <row r="168">
          <cell r="F168" t="str">
            <v>10.0 Communication Material and Publications (CMP)</v>
          </cell>
        </row>
        <row r="169">
          <cell r="F169" t="str">
            <v>10.1 Printed materials (forms, books, guidelines, brochure, leaflets...)</v>
          </cell>
        </row>
        <row r="170">
          <cell r="F170" t="str">
            <v>10.2 Television/Radio spots and programmes</v>
          </cell>
        </row>
        <row r="171">
          <cell r="F171" t="str">
            <v>10.3 Promotional Material (t-shirts, mugs, pins...) and other CMP costs</v>
          </cell>
        </row>
        <row r="172">
          <cell r="F172" t="str">
            <v>11.0 Programme Administration costs (PA)</v>
          </cell>
        </row>
        <row r="173">
          <cell r="F173" t="str">
            <v>11.1 Office related costs</v>
          </cell>
        </row>
        <row r="174">
          <cell r="F174" t="str">
            <v>11.2 Unrecoverable taxes and duties</v>
          </cell>
        </row>
        <row r="175">
          <cell r="F175" t="str">
            <v>11.3 Indirect cost recovery (ICR) - % based</v>
          </cell>
        </row>
        <row r="176">
          <cell r="F176" t="str">
            <v>11.4 Other PA costs</v>
          </cell>
        </row>
        <row r="177">
          <cell r="F177" t="str">
            <v>12.0 Living support to client/ target population (LSCTP)</v>
          </cell>
        </row>
        <row r="178">
          <cell r="F178" t="str">
            <v>12.1 OVC Support (school fees, uniforms, books...)</v>
          </cell>
        </row>
        <row r="179">
          <cell r="F179" t="str">
            <v>12.2 Food and care packages</v>
          </cell>
        </row>
        <row r="180">
          <cell r="F180" t="str">
            <v>12.3 Cash incentives/transfer to patients/beneficiaries/counsellors/mediators</v>
          </cell>
        </row>
        <row r="181">
          <cell r="F181" t="str">
            <v>12.4 Micro-loans and micro-grants</v>
          </cell>
        </row>
        <row r="182">
          <cell r="F182" t="str">
            <v>12.5 Other LSCTP costs</v>
          </cell>
        </row>
        <row r="183">
          <cell r="F183" t="str">
            <v>13.1 Payment for Results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amp;B TB KZH 2020_2022"/>
      <sheetName val="Budget assumptions"/>
      <sheetName val="Unit costs"/>
      <sheetName val="2.1.4_2.1.5_year 2020"/>
      <sheetName val="2.1.4_2.1.5_year 2021"/>
      <sheetName val="2.1.4_2.1.5_year 2022"/>
      <sheetName val="2.2.1_MDR_ 2020_2022_NEW"/>
      <sheetName val="2.2.2_pre- &amp; XDR_2020_22_NEW"/>
      <sheetName val="GDF prices 11.18"/>
      <sheetName val="prisons_lab_forecast 2020_22"/>
      <sheetName val="TB cases prisons 2020_2022"/>
    </sheetNames>
    <sheetDataSet>
      <sheetData sheetId="0"/>
      <sheetData sheetId="1">
        <row r="9">
          <cell r="M9">
            <v>12480</v>
          </cell>
        </row>
        <row r="19">
          <cell r="G19">
            <v>748</v>
          </cell>
        </row>
        <row r="41">
          <cell r="H41">
            <v>8682</v>
          </cell>
        </row>
        <row r="63">
          <cell r="H63">
            <v>11640</v>
          </cell>
        </row>
        <row r="76">
          <cell r="H76">
            <v>17695</v>
          </cell>
        </row>
        <row r="95">
          <cell r="G95">
            <v>14490</v>
          </cell>
        </row>
        <row r="114">
          <cell r="G114">
            <v>16990</v>
          </cell>
        </row>
        <row r="133">
          <cell r="G133">
            <v>14490</v>
          </cell>
        </row>
        <row r="155">
          <cell r="H155">
            <v>11640</v>
          </cell>
        </row>
        <row r="169">
          <cell r="D169">
            <v>89024</v>
          </cell>
          <cell r="E169">
            <v>94024</v>
          </cell>
          <cell r="F169">
            <v>94024</v>
          </cell>
        </row>
        <row r="183">
          <cell r="H183">
            <v>3170</v>
          </cell>
        </row>
        <row r="210">
          <cell r="D210">
            <v>70272</v>
          </cell>
        </row>
        <row r="232">
          <cell r="H232">
            <v>21104</v>
          </cell>
        </row>
        <row r="261">
          <cell r="G261">
            <v>41734</v>
          </cell>
        </row>
        <row r="314">
          <cell r="G314">
            <v>107745</v>
          </cell>
        </row>
        <row r="324">
          <cell r="F324">
            <v>19584.5</v>
          </cell>
        </row>
        <row r="342">
          <cell r="D342">
            <v>11052</v>
          </cell>
          <cell r="E342">
            <v>4512</v>
          </cell>
          <cell r="F342">
            <v>0</v>
          </cell>
        </row>
        <row r="353">
          <cell r="D353">
            <v>7796</v>
          </cell>
          <cell r="E353">
            <v>7324</v>
          </cell>
        </row>
        <row r="357">
          <cell r="D357">
            <v>13.2</v>
          </cell>
        </row>
        <row r="375">
          <cell r="D375">
            <v>24066.6</v>
          </cell>
          <cell r="E375">
            <v>24066.6</v>
          </cell>
          <cell r="F375">
            <v>24066.6</v>
          </cell>
        </row>
        <row r="392">
          <cell r="H392">
            <v>11230</v>
          </cell>
        </row>
        <row r="402">
          <cell r="H402">
            <v>27.000000000000004</v>
          </cell>
        </row>
        <row r="424">
          <cell r="H424">
            <v>11640</v>
          </cell>
        </row>
        <row r="446">
          <cell r="H446">
            <v>13330</v>
          </cell>
        </row>
        <row r="468">
          <cell r="H468">
            <v>8756</v>
          </cell>
        </row>
        <row r="485">
          <cell r="H485">
            <v>26200</v>
          </cell>
        </row>
        <row r="504">
          <cell r="G504">
            <v>11990</v>
          </cell>
        </row>
        <row r="524">
          <cell r="H524">
            <v>9626</v>
          </cell>
        </row>
        <row r="534">
          <cell r="G534">
            <v>12880</v>
          </cell>
        </row>
        <row r="556">
          <cell r="H556">
            <v>9083</v>
          </cell>
        </row>
        <row r="578">
          <cell r="H578">
            <v>16103</v>
          </cell>
        </row>
        <row r="614">
          <cell r="D614">
            <v>1062120</v>
          </cell>
          <cell r="E614">
            <v>796590</v>
          </cell>
          <cell r="F614">
            <v>531060</v>
          </cell>
        </row>
        <row r="635">
          <cell r="D635">
            <v>72000</v>
          </cell>
          <cell r="E635">
            <v>54000</v>
          </cell>
          <cell r="F635">
            <v>36000</v>
          </cell>
        </row>
        <row r="656">
          <cell r="H656">
            <v>5338</v>
          </cell>
        </row>
        <row r="678">
          <cell r="H678">
            <v>9083</v>
          </cell>
        </row>
        <row r="697">
          <cell r="H697">
            <v>65239</v>
          </cell>
        </row>
        <row r="726">
          <cell r="G726">
            <v>41734</v>
          </cell>
        </row>
        <row r="745">
          <cell r="G745">
            <v>14490</v>
          </cell>
        </row>
        <row r="764">
          <cell r="G764">
            <v>11990</v>
          </cell>
        </row>
        <row r="788">
          <cell r="D788">
            <v>19036</v>
          </cell>
        </row>
        <row r="798">
          <cell r="G798">
            <v>11400</v>
          </cell>
        </row>
        <row r="806">
          <cell r="H806">
            <v>94920</v>
          </cell>
        </row>
        <row r="828">
          <cell r="H828">
            <v>6978</v>
          </cell>
        </row>
        <row r="845">
          <cell r="H845">
            <v>12864</v>
          </cell>
        </row>
      </sheetData>
      <sheetData sheetId="2">
        <row r="5">
          <cell r="E5">
            <v>1084</v>
          </cell>
        </row>
      </sheetData>
      <sheetData sheetId="3">
        <row r="17">
          <cell r="H17">
            <v>16688.993821119999</v>
          </cell>
        </row>
        <row r="48">
          <cell r="F48">
            <v>34862.800112969366</v>
          </cell>
        </row>
      </sheetData>
      <sheetData sheetId="4">
        <row r="17">
          <cell r="H17">
            <v>14717.508343936001</v>
          </cell>
        </row>
        <row r="48">
          <cell r="F48">
            <v>34153.361954305365</v>
          </cell>
        </row>
      </sheetData>
      <sheetData sheetId="5">
        <row r="67">
          <cell r="H67">
            <v>8608.7541719680012</v>
          </cell>
        </row>
      </sheetData>
      <sheetData sheetId="6">
        <row r="56">
          <cell r="E56">
            <v>926765.19179190858</v>
          </cell>
        </row>
      </sheetData>
      <sheetData sheetId="7">
        <row r="44">
          <cell r="E44">
            <v>340058.65850525134</v>
          </cell>
        </row>
        <row r="128">
          <cell r="E128">
            <v>375415.50833936571</v>
          </cell>
        </row>
      </sheetData>
      <sheetData sheetId="8"/>
      <sheetData sheetId="9"/>
      <sheetData sheetId="10">
        <row r="97">
          <cell r="O97">
            <v>9</v>
          </cell>
        </row>
        <row r="99">
          <cell r="O99">
            <v>44</v>
          </cell>
        </row>
        <row r="100">
          <cell r="N100">
            <v>311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amp;B TB KZH 2020_2022"/>
      <sheetName val="Budget assumptions"/>
      <sheetName val="Unit costs"/>
      <sheetName val="2.1.4_2.1.5_year 2020"/>
      <sheetName val="2.1.4_2.1.5_year 2021"/>
      <sheetName val="2.2.1_MDR_ 2020_2022_NEW"/>
      <sheetName val="2.2.2_pre- &amp; XDR_2020_22_NEW"/>
      <sheetName val="GDF prices 11.18"/>
      <sheetName val="prisons_lab_forecast 2020_22"/>
      <sheetName val="TB cases prisons 2020_2022"/>
    </sheetNames>
    <sheetDataSet>
      <sheetData sheetId="0">
        <row r="84">
          <cell r="I84">
            <v>0.9252677527848675</v>
          </cell>
          <cell r="J84">
            <v>2.4910749071710838E-2</v>
          </cell>
        </row>
        <row r="85">
          <cell r="I85">
            <v>209615</v>
          </cell>
          <cell r="N85">
            <v>15665</v>
          </cell>
          <cell r="S85">
            <v>15665</v>
          </cell>
        </row>
        <row r="114">
          <cell r="N114">
            <v>185914.10278021719</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_PM_costs 2020"/>
      <sheetName val="PR_PM_costs 2021"/>
      <sheetName val="PR_PM_costs 2022"/>
      <sheetName val="PR_PM_costs 2020_2022"/>
    </sheetNames>
    <sheetDataSet>
      <sheetData sheetId="0">
        <row r="8">
          <cell r="E8">
            <v>11299.9997</v>
          </cell>
          <cell r="I8">
            <v>299.99969999999996</v>
          </cell>
          <cell r="M8">
            <v>299.99969999999996</v>
          </cell>
          <cell r="Q8">
            <v>299.99969999999996</v>
          </cell>
        </row>
        <row r="12">
          <cell r="E12">
            <v>62406</v>
          </cell>
          <cell r="I12">
            <v>62406</v>
          </cell>
          <cell r="M12">
            <v>62406</v>
          </cell>
          <cell r="Q12">
            <v>62406</v>
          </cell>
        </row>
        <row r="26">
          <cell r="E26">
            <v>13752.5</v>
          </cell>
          <cell r="I26">
            <v>30921.500000000004</v>
          </cell>
          <cell r="M26">
            <v>8860.5</v>
          </cell>
          <cell r="Q26">
            <v>6161.5</v>
          </cell>
        </row>
      </sheetData>
      <sheetData sheetId="1">
        <row r="8">
          <cell r="E8">
            <v>6299.9997000000003</v>
          </cell>
          <cell r="I8">
            <v>299.99969999999996</v>
          </cell>
          <cell r="M8">
            <v>299.99969999999996</v>
          </cell>
          <cell r="Q8">
            <v>299.99969999999996</v>
          </cell>
        </row>
        <row r="12">
          <cell r="E12">
            <v>62406</v>
          </cell>
          <cell r="I12">
            <v>62406</v>
          </cell>
          <cell r="M12">
            <v>62406</v>
          </cell>
          <cell r="Q12">
            <v>62406</v>
          </cell>
        </row>
        <row r="26">
          <cell r="E26">
            <v>13752.5</v>
          </cell>
          <cell r="I26">
            <v>30921.500000000004</v>
          </cell>
          <cell r="M26">
            <v>8709.5</v>
          </cell>
          <cell r="Q26">
            <v>6161.5</v>
          </cell>
        </row>
      </sheetData>
      <sheetData sheetId="2">
        <row r="8">
          <cell r="E8">
            <v>6299.9997000000003</v>
          </cell>
          <cell r="I8">
            <v>299.99969999999996</v>
          </cell>
          <cell r="M8">
            <v>299.99969999999996</v>
          </cell>
          <cell r="Q8">
            <v>299.99969999999996</v>
          </cell>
        </row>
        <row r="12">
          <cell r="E12">
            <v>62406</v>
          </cell>
          <cell r="I12">
            <v>62406</v>
          </cell>
          <cell r="M12">
            <v>62406</v>
          </cell>
          <cell r="Q12">
            <v>62406</v>
          </cell>
        </row>
        <row r="26">
          <cell r="E26">
            <v>13752.5</v>
          </cell>
          <cell r="I26">
            <v>30921.500000000004</v>
          </cell>
          <cell r="M26">
            <v>8709.5</v>
          </cell>
          <cell r="Q26">
            <v>6312.5</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86"/>
  <sheetViews>
    <sheetView zoomScale="70" zoomScaleNormal="70" workbookViewId="0">
      <selection activeCell="D9" sqref="D9:E9"/>
    </sheetView>
  </sheetViews>
  <sheetFormatPr defaultColWidth="9.15625" defaultRowHeight="12.9" x14ac:dyDescent="0.5"/>
  <cols>
    <col min="1" max="1" width="9.26171875" style="20" customWidth="1"/>
    <col min="2" max="2" width="10.41796875" style="20" hidden="1" customWidth="1"/>
    <col min="3" max="3" width="24.41796875" style="20" hidden="1" customWidth="1"/>
    <col min="4" max="4" width="26.41796875" style="21" customWidth="1"/>
    <col min="5" max="5" width="69.578125" style="21" customWidth="1"/>
    <col min="6" max="6" width="32.15625" style="21" hidden="1" customWidth="1"/>
    <col min="7" max="7" width="13.41796875" style="21" hidden="1" customWidth="1"/>
    <col min="8" max="8" width="12.68359375" style="129" customWidth="1"/>
    <col min="9" max="9" width="13.15625" style="29" customWidth="1"/>
    <col min="10" max="10" width="13" style="24" customWidth="1"/>
    <col min="11" max="11" width="12.578125" style="24" customWidth="1"/>
    <col min="12" max="12" width="12.26171875" style="24" customWidth="1"/>
    <col min="13" max="13" width="13" style="24" customWidth="1"/>
    <col min="14" max="17" width="11.578125" style="24" customWidth="1"/>
    <col min="18" max="18" width="12.83984375" style="24" customWidth="1"/>
    <col min="19" max="22" width="11.578125" style="24" customWidth="1"/>
    <col min="23" max="23" width="12.83984375" style="24" customWidth="1"/>
    <col min="24" max="24" width="14.41796875" style="130" customWidth="1"/>
    <col min="25" max="25" width="8.578125" style="25" customWidth="1"/>
    <col min="26" max="26" width="11.68359375" style="25" customWidth="1"/>
    <col min="27" max="27" width="10.15625" style="25" bestFit="1" customWidth="1"/>
    <col min="28" max="31" width="9.15625" style="25"/>
    <col min="32" max="32" width="10.15625" style="25" bestFit="1" customWidth="1"/>
    <col min="33" max="35" width="9.15625" style="25"/>
    <col min="36" max="36" width="11.15625" style="25" bestFit="1" customWidth="1"/>
    <col min="37" max="16384" width="9.15625" style="25"/>
  </cols>
  <sheetData>
    <row r="2" spans="1:25" s="3" customFormat="1" ht="15.6" x14ac:dyDescent="0.6">
      <c r="A2" s="1"/>
      <c r="B2" s="1"/>
      <c r="C2" s="1"/>
      <c r="D2" s="1" t="s">
        <v>0</v>
      </c>
      <c r="E2" s="1"/>
      <c r="H2" s="187" t="s">
        <v>1</v>
      </c>
      <c r="I2" s="188" t="s">
        <v>532</v>
      </c>
      <c r="K2" s="4"/>
      <c r="L2" s="5" t="s">
        <v>2</v>
      </c>
      <c r="M2" s="6"/>
      <c r="N2" s="7"/>
      <c r="O2" s="8"/>
      <c r="P2" s="8"/>
      <c r="Q2" s="8"/>
      <c r="R2" s="8"/>
      <c r="S2" s="7"/>
      <c r="T2" s="8"/>
      <c r="U2" s="8"/>
      <c r="V2" s="8"/>
      <c r="W2" s="8"/>
      <c r="X2" s="9"/>
    </row>
    <row r="3" spans="1:25" s="3" customFormat="1" ht="18.3" x14ac:dyDescent="0.6">
      <c r="A3" s="1"/>
      <c r="B3" s="1"/>
      <c r="C3" s="1"/>
      <c r="D3" s="1" t="s">
        <v>3</v>
      </c>
      <c r="E3" s="1"/>
      <c r="F3" s="10"/>
      <c r="G3" s="2"/>
      <c r="H3" s="2"/>
      <c r="J3" s="8"/>
      <c r="K3" s="4"/>
      <c r="L3" s="11" t="s">
        <v>4</v>
      </c>
      <c r="M3" s="6"/>
      <c r="N3" s="7"/>
      <c r="O3" s="8"/>
      <c r="P3" s="8"/>
      <c r="Q3" s="8"/>
      <c r="R3" s="8"/>
      <c r="S3" s="7"/>
      <c r="T3" s="8"/>
      <c r="U3" s="8"/>
      <c r="V3" s="8"/>
      <c r="W3" s="8"/>
      <c r="X3" s="9"/>
    </row>
    <row r="4" spans="1:25" s="3" customFormat="1" ht="15.6" x14ac:dyDescent="0.6">
      <c r="A4" s="12"/>
      <c r="B4" s="12"/>
      <c r="C4" s="12"/>
      <c r="D4" s="1" t="s">
        <v>5</v>
      </c>
      <c r="E4" s="12"/>
      <c r="F4" s="13"/>
      <c r="G4" s="2"/>
      <c r="H4" s="2"/>
      <c r="J4" s="8"/>
      <c r="K4" s="8"/>
      <c r="M4" s="14"/>
      <c r="N4" s="15"/>
      <c r="O4" s="8"/>
      <c r="P4" s="8"/>
      <c r="Q4" s="8"/>
      <c r="R4" s="8"/>
      <c r="S4" s="15"/>
      <c r="T4" s="8"/>
      <c r="U4" s="8"/>
      <c r="V4" s="8"/>
      <c r="W4" s="8"/>
      <c r="X4" s="9"/>
    </row>
    <row r="5" spans="1:25" s="3" customFormat="1" ht="15.6" x14ac:dyDescent="0.6">
      <c r="A5" s="13"/>
      <c r="B5" s="13"/>
      <c r="C5" s="13"/>
      <c r="D5" s="16" t="s">
        <v>6</v>
      </c>
      <c r="E5" s="226" t="s">
        <v>7</v>
      </c>
      <c r="F5" s="226"/>
      <c r="G5" s="226"/>
      <c r="H5" s="226"/>
      <c r="I5" s="226"/>
      <c r="J5" s="226"/>
      <c r="K5" s="226"/>
      <c r="L5" s="17"/>
      <c r="M5" s="18"/>
      <c r="N5" s="8"/>
      <c r="O5" s="8"/>
      <c r="P5" s="19"/>
      <c r="Q5" s="8"/>
      <c r="R5" s="18"/>
      <c r="S5" s="8"/>
      <c r="T5" s="8"/>
      <c r="U5" s="19"/>
      <c r="V5" s="8"/>
      <c r="W5" s="18"/>
      <c r="X5" s="18"/>
    </row>
    <row r="6" spans="1:25" x14ac:dyDescent="0.5">
      <c r="F6" s="22"/>
      <c r="H6" s="21"/>
      <c r="I6" s="23"/>
      <c r="X6" s="25"/>
    </row>
    <row r="7" spans="1:25" s="29" customFormat="1" ht="14.4" x14ac:dyDescent="0.5">
      <c r="A7" s="227" t="s">
        <v>8</v>
      </c>
      <c r="B7" s="228" t="s">
        <v>9</v>
      </c>
      <c r="C7" s="230" t="s">
        <v>10</v>
      </c>
      <c r="D7" s="232" t="s">
        <v>11</v>
      </c>
      <c r="E7" s="232" t="s">
        <v>12</v>
      </c>
      <c r="F7" s="232" t="s">
        <v>13</v>
      </c>
      <c r="G7" s="234" t="s">
        <v>14</v>
      </c>
      <c r="H7" s="232"/>
      <c r="I7" s="26" t="s">
        <v>15</v>
      </c>
      <c r="J7" s="26" t="s">
        <v>16</v>
      </c>
      <c r="K7" s="26" t="s">
        <v>17</v>
      </c>
      <c r="L7" s="26" t="s">
        <v>18</v>
      </c>
      <c r="M7" s="27" t="s">
        <v>19</v>
      </c>
      <c r="N7" s="26" t="s">
        <v>20</v>
      </c>
      <c r="O7" s="26" t="s">
        <v>21</v>
      </c>
      <c r="P7" s="26" t="s">
        <v>22</v>
      </c>
      <c r="Q7" s="26" t="s">
        <v>23</v>
      </c>
      <c r="R7" s="27" t="s">
        <v>24</v>
      </c>
      <c r="S7" s="26" t="s">
        <v>25</v>
      </c>
      <c r="T7" s="26" t="s">
        <v>26</v>
      </c>
      <c r="U7" s="26" t="s">
        <v>27</v>
      </c>
      <c r="V7" s="26" t="s">
        <v>28</v>
      </c>
      <c r="W7" s="27" t="s">
        <v>29</v>
      </c>
      <c r="X7" s="243" t="s">
        <v>30</v>
      </c>
      <c r="Y7" s="28"/>
    </row>
    <row r="8" spans="1:25" s="29" customFormat="1" ht="28.8" x14ac:dyDescent="0.5">
      <c r="A8" s="227"/>
      <c r="B8" s="229"/>
      <c r="C8" s="231"/>
      <c r="D8" s="233"/>
      <c r="E8" s="233"/>
      <c r="F8" s="233"/>
      <c r="G8" s="235"/>
      <c r="H8" s="233"/>
      <c r="I8" s="30" t="s">
        <v>31</v>
      </c>
      <c r="J8" s="30" t="s">
        <v>32</v>
      </c>
      <c r="K8" s="30" t="s">
        <v>33</v>
      </c>
      <c r="L8" s="30" t="s">
        <v>34</v>
      </c>
      <c r="M8" s="27" t="s">
        <v>35</v>
      </c>
      <c r="N8" s="30" t="s">
        <v>36</v>
      </c>
      <c r="O8" s="30" t="s">
        <v>37</v>
      </c>
      <c r="P8" s="30" t="s">
        <v>38</v>
      </c>
      <c r="Q8" s="30" t="s">
        <v>39</v>
      </c>
      <c r="R8" s="27" t="s">
        <v>40</v>
      </c>
      <c r="S8" s="30" t="s">
        <v>41</v>
      </c>
      <c r="T8" s="30" t="s">
        <v>42</v>
      </c>
      <c r="U8" s="30" t="s">
        <v>43</v>
      </c>
      <c r="V8" s="30" t="s">
        <v>44</v>
      </c>
      <c r="W8" s="27" t="s">
        <v>45</v>
      </c>
      <c r="X8" s="244"/>
      <c r="Y8" s="28"/>
    </row>
    <row r="9" spans="1:25" ht="25.5" customHeight="1" x14ac:dyDescent="0.5">
      <c r="A9" s="199">
        <v>1</v>
      </c>
      <c r="B9" s="200"/>
      <c r="C9" s="200"/>
      <c r="D9" s="255" t="s">
        <v>46</v>
      </c>
      <c r="E9" s="256"/>
      <c r="F9" s="33"/>
      <c r="G9" s="222"/>
      <c r="H9" s="222"/>
      <c r="I9" s="223">
        <f t="shared" ref="I9:X9" si="0">SUM(I10,I53)</f>
        <v>68048</v>
      </c>
      <c r="J9" s="223">
        <f t="shared" si="0"/>
        <v>93542.399999999994</v>
      </c>
      <c r="K9" s="223">
        <f t="shared" si="0"/>
        <v>115322.4</v>
      </c>
      <c r="L9" s="223">
        <f t="shared" si="0"/>
        <v>126839.20000000001</v>
      </c>
      <c r="M9" s="36">
        <f t="shared" si="0"/>
        <v>403752</v>
      </c>
      <c r="N9" s="223">
        <f t="shared" si="0"/>
        <v>106667.75</v>
      </c>
      <c r="O9" s="223">
        <f t="shared" si="0"/>
        <v>120695.75</v>
      </c>
      <c r="P9" s="223">
        <f t="shared" si="0"/>
        <v>112013.75</v>
      </c>
      <c r="Q9" s="223">
        <f t="shared" si="0"/>
        <v>100585.75</v>
      </c>
      <c r="R9" s="36">
        <f t="shared" si="0"/>
        <v>439963</v>
      </c>
      <c r="S9" s="223">
        <f t="shared" si="0"/>
        <v>65477</v>
      </c>
      <c r="T9" s="223">
        <f t="shared" si="0"/>
        <v>67865</v>
      </c>
      <c r="U9" s="223">
        <f t="shared" si="0"/>
        <v>71035</v>
      </c>
      <c r="V9" s="223">
        <f t="shared" si="0"/>
        <v>44373</v>
      </c>
      <c r="W9" s="36">
        <f t="shared" si="0"/>
        <v>248750</v>
      </c>
      <c r="X9" s="224">
        <f t="shared" si="0"/>
        <v>1092465</v>
      </c>
      <c r="Y9" s="38">
        <f>X9/X248</f>
        <v>0.13563137278369064</v>
      </c>
    </row>
    <row r="10" spans="1:25" ht="21.9" customHeight="1" x14ac:dyDescent="0.5">
      <c r="A10" s="39"/>
      <c r="B10" s="39"/>
      <c r="C10" s="39"/>
      <c r="D10" s="245" t="s">
        <v>47</v>
      </c>
      <c r="E10" s="245"/>
      <c r="F10" s="245"/>
      <c r="G10" s="40"/>
      <c r="H10" s="40"/>
      <c r="I10" s="41">
        <f>I11</f>
        <v>26124</v>
      </c>
      <c r="J10" s="41">
        <f>J11</f>
        <v>47682</v>
      </c>
      <c r="K10" s="41">
        <f>K11</f>
        <v>69462</v>
      </c>
      <c r="L10" s="41">
        <f>L11</f>
        <v>72632</v>
      </c>
      <c r="M10" s="41">
        <f t="shared" ref="M10:W10" si="1">M11</f>
        <v>215900</v>
      </c>
      <c r="N10" s="41">
        <f t="shared" si="1"/>
        <v>27374</v>
      </c>
      <c r="O10" s="41">
        <f t="shared" si="1"/>
        <v>62506</v>
      </c>
      <c r="P10" s="41">
        <f t="shared" si="1"/>
        <v>53824</v>
      </c>
      <c r="Q10" s="41">
        <f t="shared" si="1"/>
        <v>42396</v>
      </c>
      <c r="R10" s="41">
        <f t="shared" si="1"/>
        <v>186100</v>
      </c>
      <c r="S10" s="41">
        <f t="shared" si="1"/>
        <v>23506</v>
      </c>
      <c r="T10" s="41">
        <f t="shared" si="1"/>
        <v>46998</v>
      </c>
      <c r="U10" s="41">
        <f t="shared" si="1"/>
        <v>50168</v>
      </c>
      <c r="V10" s="41">
        <f t="shared" si="1"/>
        <v>23506</v>
      </c>
      <c r="W10" s="41">
        <f t="shared" si="1"/>
        <v>144178</v>
      </c>
      <c r="X10" s="41">
        <f>X11</f>
        <v>546178</v>
      </c>
    </row>
    <row r="11" spans="1:25" ht="21.9" customHeight="1" x14ac:dyDescent="0.5">
      <c r="A11" s="42" t="s">
        <v>48</v>
      </c>
      <c r="B11" s="42"/>
      <c r="C11" s="42"/>
      <c r="D11" s="246" t="s">
        <v>49</v>
      </c>
      <c r="E11" s="247"/>
      <c r="F11" s="247"/>
      <c r="G11" s="43"/>
      <c r="H11" s="43"/>
      <c r="I11" s="44">
        <f>SUM(I15,I19,I23,I27,I31,I35,I39,I43,I48,I52)</f>
        <v>26124</v>
      </c>
      <c r="J11" s="44">
        <f t="shared" ref="J11:W11" si="2">SUM(J15,J19,J23,J27,J31,J35,J39,J43,J48,J52)</f>
        <v>47682</v>
      </c>
      <c r="K11" s="44">
        <f t="shared" si="2"/>
        <v>69462</v>
      </c>
      <c r="L11" s="44">
        <f t="shared" si="2"/>
        <v>72632</v>
      </c>
      <c r="M11" s="45">
        <f t="shared" si="2"/>
        <v>215900</v>
      </c>
      <c r="N11" s="44">
        <f>SUM(N15,N19,N23,N27,N31,N35,N39,N43,N48,N52)</f>
        <v>27374</v>
      </c>
      <c r="O11" s="44">
        <f t="shared" si="2"/>
        <v>62506</v>
      </c>
      <c r="P11" s="44">
        <f t="shared" si="2"/>
        <v>53824</v>
      </c>
      <c r="Q11" s="44">
        <f t="shared" si="2"/>
        <v>42396</v>
      </c>
      <c r="R11" s="45">
        <f t="shared" si="2"/>
        <v>186100</v>
      </c>
      <c r="S11" s="44">
        <f>SUM(S15,S19,S23,S27,S31,S35,S39,S43,S48,S52)</f>
        <v>23506</v>
      </c>
      <c r="T11" s="44">
        <f t="shared" si="2"/>
        <v>46998</v>
      </c>
      <c r="U11" s="44">
        <f t="shared" si="2"/>
        <v>50168</v>
      </c>
      <c r="V11" s="44">
        <f t="shared" si="2"/>
        <v>23506</v>
      </c>
      <c r="W11" s="45">
        <f t="shared" si="2"/>
        <v>144178</v>
      </c>
      <c r="X11" s="44">
        <f>SUM(X12:X52)</f>
        <v>546178</v>
      </c>
    </row>
    <row r="12" spans="1:25" ht="26.7" customHeight="1" x14ac:dyDescent="0.5">
      <c r="A12" s="236" t="s">
        <v>50</v>
      </c>
      <c r="B12" s="217">
        <v>1</v>
      </c>
      <c r="C12" s="47" t="s">
        <v>51</v>
      </c>
      <c r="D12" s="248" t="s">
        <v>504</v>
      </c>
      <c r="E12" s="249" t="s">
        <v>52</v>
      </c>
      <c r="F12" s="252" t="s">
        <v>53</v>
      </c>
      <c r="G12" s="241"/>
      <c r="H12" s="48" t="s">
        <v>54</v>
      </c>
      <c r="I12" s="49" t="s">
        <v>55</v>
      </c>
      <c r="J12" s="49" t="str">
        <f>I12</f>
        <v>Year</v>
      </c>
      <c r="K12" s="49" t="str">
        <f>J12</f>
        <v>Year</v>
      </c>
      <c r="L12" s="49" t="str">
        <f>K12</f>
        <v>Year</v>
      </c>
      <c r="M12" s="50" t="str">
        <f>I12</f>
        <v>Year</v>
      </c>
      <c r="N12" s="49" t="str">
        <f>M12</f>
        <v>Year</v>
      </c>
      <c r="O12" s="49" t="str">
        <f>N12</f>
        <v>Year</v>
      </c>
      <c r="P12" s="49" t="str">
        <f>O12</f>
        <v>Year</v>
      </c>
      <c r="Q12" s="49" t="str">
        <f>P12</f>
        <v>Year</v>
      </c>
      <c r="R12" s="50" t="str">
        <f>M12</f>
        <v>Year</v>
      </c>
      <c r="S12" s="49" t="str">
        <f>R12</f>
        <v>Year</v>
      </c>
      <c r="T12" s="49" t="str">
        <f>S12</f>
        <v>Year</v>
      </c>
      <c r="U12" s="49" t="str">
        <f>T12</f>
        <v>Year</v>
      </c>
      <c r="V12" s="49" t="str">
        <f>U12</f>
        <v>Year</v>
      </c>
      <c r="W12" s="50" t="str">
        <f>R12</f>
        <v>Year</v>
      </c>
      <c r="X12" s="242">
        <f>SUM(M15,R15,W15)</f>
        <v>24960</v>
      </c>
    </row>
    <row r="13" spans="1:25" ht="26.7" customHeight="1" x14ac:dyDescent="0.5">
      <c r="A13" s="236"/>
      <c r="B13" s="217"/>
      <c r="C13" s="217"/>
      <c r="D13" s="248"/>
      <c r="E13" s="250"/>
      <c r="F13" s="253"/>
      <c r="G13" s="241"/>
      <c r="H13" s="48" t="s">
        <v>56</v>
      </c>
      <c r="I13" s="51">
        <v>0.25</v>
      </c>
      <c r="J13" s="51">
        <v>0.25</v>
      </c>
      <c r="K13" s="51">
        <v>0.25</v>
      </c>
      <c r="L13" s="51">
        <v>0.25</v>
      </c>
      <c r="M13" s="52">
        <f>SUM(I13:L13)</f>
        <v>1</v>
      </c>
      <c r="N13" s="51">
        <v>0.25</v>
      </c>
      <c r="O13" s="51">
        <v>0.25</v>
      </c>
      <c r="P13" s="51">
        <v>0.25</v>
      </c>
      <c r="Q13" s="51">
        <v>0.25</v>
      </c>
      <c r="R13" s="52">
        <f>SUM(N13:Q13)</f>
        <v>1</v>
      </c>
      <c r="S13" s="53">
        <v>0</v>
      </c>
      <c r="T13" s="53">
        <v>0</v>
      </c>
      <c r="U13" s="53">
        <v>0</v>
      </c>
      <c r="V13" s="53">
        <v>0</v>
      </c>
      <c r="W13" s="52">
        <f>SUM(S13:V13)</f>
        <v>0</v>
      </c>
      <c r="X13" s="242"/>
      <c r="Y13" s="54"/>
    </row>
    <row r="14" spans="1:25" ht="26.7" customHeight="1" x14ac:dyDescent="0.5">
      <c r="A14" s="236"/>
      <c r="B14" s="217"/>
      <c r="C14" s="217"/>
      <c r="D14" s="248"/>
      <c r="E14" s="250"/>
      <c r="F14" s="253"/>
      <c r="G14" s="241"/>
      <c r="H14" s="48" t="s">
        <v>57</v>
      </c>
      <c r="I14" s="53">
        <f>'[2]Budget assumptions'!M9</f>
        <v>12480</v>
      </c>
      <c r="J14" s="53">
        <f>$I$14</f>
        <v>12480</v>
      </c>
      <c r="K14" s="53">
        <f>$I$14</f>
        <v>12480</v>
      </c>
      <c r="L14" s="53">
        <f>$I$14</f>
        <v>12480</v>
      </c>
      <c r="M14" s="52">
        <f>AVERAGE(I14:L14)</f>
        <v>12480</v>
      </c>
      <c r="N14" s="53">
        <f>$I$14</f>
        <v>12480</v>
      </c>
      <c r="O14" s="53">
        <f>$I$14</f>
        <v>12480</v>
      </c>
      <c r="P14" s="53">
        <f>$I$14</f>
        <v>12480</v>
      </c>
      <c r="Q14" s="53">
        <f>$I$14</f>
        <v>12480</v>
      </c>
      <c r="R14" s="52">
        <f>AVERAGE(N14:Q14)</f>
        <v>12480</v>
      </c>
      <c r="S14" s="53">
        <f>$I$14</f>
        <v>12480</v>
      </c>
      <c r="T14" s="53">
        <f>$I$14</f>
        <v>12480</v>
      </c>
      <c r="U14" s="53">
        <f>$I$14</f>
        <v>12480</v>
      </c>
      <c r="V14" s="53">
        <f>$I$14</f>
        <v>12480</v>
      </c>
      <c r="W14" s="52">
        <f>AVERAGE(S14:V14)</f>
        <v>12480</v>
      </c>
      <c r="X14" s="242"/>
      <c r="Y14" s="54"/>
    </row>
    <row r="15" spans="1:25" ht="26.7" customHeight="1" x14ac:dyDescent="0.5">
      <c r="A15" s="236"/>
      <c r="B15" s="217"/>
      <c r="C15" s="217"/>
      <c r="D15" s="248"/>
      <c r="E15" s="251"/>
      <c r="F15" s="254"/>
      <c r="G15" s="241"/>
      <c r="H15" s="48" t="s">
        <v>58</v>
      </c>
      <c r="I15" s="53">
        <f>I13*I14</f>
        <v>3120</v>
      </c>
      <c r="J15" s="53">
        <f>J13*J14</f>
        <v>3120</v>
      </c>
      <c r="K15" s="53">
        <f>K13*K14</f>
        <v>3120</v>
      </c>
      <c r="L15" s="53">
        <f>L13*L14</f>
        <v>3120</v>
      </c>
      <c r="M15" s="52">
        <f>SUM(I15:L15)</f>
        <v>12480</v>
      </c>
      <c r="N15" s="53">
        <f>N13*N14</f>
        <v>3120</v>
      </c>
      <c r="O15" s="53">
        <f>O13*O14</f>
        <v>3120</v>
      </c>
      <c r="P15" s="53">
        <f>P13*P14</f>
        <v>3120</v>
      </c>
      <c r="Q15" s="53">
        <f>Q13*Q14</f>
        <v>3120</v>
      </c>
      <c r="R15" s="52">
        <f>SUM(N15:Q15)</f>
        <v>12480</v>
      </c>
      <c r="S15" s="53">
        <f>S13*S14</f>
        <v>0</v>
      </c>
      <c r="T15" s="53">
        <f>T13*T14</f>
        <v>0</v>
      </c>
      <c r="U15" s="53">
        <f>U13*U14</f>
        <v>0</v>
      </c>
      <c r="V15" s="53">
        <f>V13*V14</f>
        <v>0</v>
      </c>
      <c r="W15" s="52">
        <f>SUM(S15:V15)</f>
        <v>0</v>
      </c>
      <c r="X15" s="242"/>
      <c r="Y15" s="54"/>
    </row>
    <row r="16" spans="1:25" ht="24.6" x14ac:dyDescent="0.5">
      <c r="A16" s="236" t="s">
        <v>59</v>
      </c>
      <c r="B16" s="217">
        <v>2</v>
      </c>
      <c r="C16" s="55" t="s">
        <v>60</v>
      </c>
      <c r="D16" s="237" t="s">
        <v>61</v>
      </c>
      <c r="E16" s="238" t="s">
        <v>62</v>
      </c>
      <c r="F16" s="238" t="s">
        <v>63</v>
      </c>
      <c r="G16" s="241"/>
      <c r="H16" s="48" t="s">
        <v>54</v>
      </c>
      <c r="I16" s="48" t="s">
        <v>64</v>
      </c>
      <c r="J16" s="48" t="str">
        <f>I16</f>
        <v>Meeting</v>
      </c>
      <c r="K16" s="48" t="str">
        <f>J16</f>
        <v>Meeting</v>
      </c>
      <c r="L16" s="48" t="str">
        <f>K16</f>
        <v>Meeting</v>
      </c>
      <c r="M16" s="56" t="str">
        <f>I16</f>
        <v>Meeting</v>
      </c>
      <c r="N16" s="48" t="str">
        <f>M16</f>
        <v>Meeting</v>
      </c>
      <c r="O16" s="48" t="str">
        <f>N16</f>
        <v>Meeting</v>
      </c>
      <c r="P16" s="48" t="str">
        <f>O16</f>
        <v>Meeting</v>
      </c>
      <c r="Q16" s="48" t="str">
        <f>P16</f>
        <v>Meeting</v>
      </c>
      <c r="R16" s="56" t="str">
        <f>M16</f>
        <v>Meeting</v>
      </c>
      <c r="S16" s="48" t="str">
        <f>R16</f>
        <v>Meeting</v>
      </c>
      <c r="T16" s="48" t="str">
        <f>S16</f>
        <v>Meeting</v>
      </c>
      <c r="U16" s="48" t="str">
        <f>T16</f>
        <v>Meeting</v>
      </c>
      <c r="V16" s="48" t="str">
        <f>U16</f>
        <v>Meeting</v>
      </c>
      <c r="W16" s="56" t="str">
        <f>R16</f>
        <v>Meeting</v>
      </c>
      <c r="X16" s="242">
        <f>SUM(M19,R19,W19)</f>
        <v>5984</v>
      </c>
      <c r="Y16" s="54"/>
    </row>
    <row r="17" spans="1:26" x14ac:dyDescent="0.5">
      <c r="A17" s="236"/>
      <c r="B17" s="217"/>
      <c r="C17" s="217"/>
      <c r="D17" s="237"/>
      <c r="E17" s="239"/>
      <c r="F17" s="239"/>
      <c r="G17" s="241"/>
      <c r="H17" s="48" t="s">
        <v>56</v>
      </c>
      <c r="I17" s="53">
        <v>1</v>
      </c>
      <c r="J17" s="53">
        <v>1</v>
      </c>
      <c r="K17" s="53">
        <v>1</v>
      </c>
      <c r="L17" s="53">
        <v>1</v>
      </c>
      <c r="M17" s="52">
        <f>SUM(I17:L17)</f>
        <v>4</v>
      </c>
      <c r="N17" s="53">
        <v>1</v>
      </c>
      <c r="O17" s="53">
        <v>1</v>
      </c>
      <c r="P17" s="53">
        <v>1</v>
      </c>
      <c r="Q17" s="53">
        <v>1</v>
      </c>
      <c r="R17" s="52">
        <f>SUM(N17:Q17)</f>
        <v>4</v>
      </c>
      <c r="S17" s="53">
        <v>0</v>
      </c>
      <c r="T17" s="53">
        <v>0</v>
      </c>
      <c r="U17" s="53">
        <v>0</v>
      </c>
      <c r="V17" s="53">
        <v>0</v>
      </c>
      <c r="W17" s="52">
        <f>SUM(S17:V17)</f>
        <v>0</v>
      </c>
      <c r="X17" s="242"/>
      <c r="Y17" s="54"/>
    </row>
    <row r="18" spans="1:26" x14ac:dyDescent="0.5">
      <c r="A18" s="236"/>
      <c r="B18" s="217"/>
      <c r="C18" s="217"/>
      <c r="D18" s="237"/>
      <c r="E18" s="239"/>
      <c r="F18" s="239"/>
      <c r="G18" s="241"/>
      <c r="H18" s="48" t="s">
        <v>57</v>
      </c>
      <c r="I18" s="53">
        <f>'[2]Budget assumptions'!G19</f>
        <v>748</v>
      </c>
      <c r="J18" s="53">
        <f>$I$18</f>
        <v>748</v>
      </c>
      <c r="K18" s="53">
        <f>$I$18</f>
        <v>748</v>
      </c>
      <c r="L18" s="53">
        <f>$I$18</f>
        <v>748</v>
      </c>
      <c r="M18" s="52">
        <f>AVERAGE(I18:L18)</f>
        <v>748</v>
      </c>
      <c r="N18" s="53">
        <f>$I$18</f>
        <v>748</v>
      </c>
      <c r="O18" s="53">
        <f>$I$18</f>
        <v>748</v>
      </c>
      <c r="P18" s="53">
        <f>$I$18</f>
        <v>748</v>
      </c>
      <c r="Q18" s="53">
        <f>$I$18</f>
        <v>748</v>
      </c>
      <c r="R18" s="52">
        <f>AVERAGE(N18:Q18)</f>
        <v>748</v>
      </c>
      <c r="S18" s="53">
        <f>$I$18</f>
        <v>748</v>
      </c>
      <c r="T18" s="53">
        <f>$I$18</f>
        <v>748</v>
      </c>
      <c r="U18" s="53">
        <f>$I$18</f>
        <v>748</v>
      </c>
      <c r="V18" s="53">
        <f>$I$18</f>
        <v>748</v>
      </c>
      <c r="W18" s="52">
        <f>AVERAGE(S18:V18)</f>
        <v>748</v>
      </c>
      <c r="X18" s="242"/>
      <c r="Y18" s="54"/>
    </row>
    <row r="19" spans="1:26" x14ac:dyDescent="0.5">
      <c r="A19" s="236"/>
      <c r="B19" s="217"/>
      <c r="C19" s="217"/>
      <c r="D19" s="237"/>
      <c r="E19" s="240"/>
      <c r="F19" s="240"/>
      <c r="G19" s="241"/>
      <c r="H19" s="48" t="s">
        <v>58</v>
      </c>
      <c r="I19" s="53">
        <f>I17*I18</f>
        <v>748</v>
      </c>
      <c r="J19" s="53">
        <f>J17*J18</f>
        <v>748</v>
      </c>
      <c r="K19" s="53">
        <f>K17*K18</f>
        <v>748</v>
      </c>
      <c r="L19" s="53">
        <f>L17*L18</f>
        <v>748</v>
      </c>
      <c r="M19" s="52">
        <f>SUM(I19:L19)</f>
        <v>2992</v>
      </c>
      <c r="N19" s="53">
        <f>N17*N18</f>
        <v>748</v>
      </c>
      <c r="O19" s="53">
        <f>O17*O18</f>
        <v>748</v>
      </c>
      <c r="P19" s="53">
        <f>P17*P18</f>
        <v>748</v>
      </c>
      <c r="Q19" s="53">
        <f>Q17*Q18</f>
        <v>748</v>
      </c>
      <c r="R19" s="52">
        <f>SUM(N19:Q19)</f>
        <v>2992</v>
      </c>
      <c r="S19" s="53">
        <f>S17*S18</f>
        <v>0</v>
      </c>
      <c r="T19" s="53">
        <f>T17*T18</f>
        <v>0</v>
      </c>
      <c r="U19" s="53">
        <f>U17*U18</f>
        <v>0</v>
      </c>
      <c r="V19" s="53">
        <f>V17*V18</f>
        <v>0</v>
      </c>
      <c r="W19" s="52">
        <f>SUM(S19:V19)</f>
        <v>0</v>
      </c>
      <c r="X19" s="242"/>
      <c r="Y19" s="54"/>
    </row>
    <row r="20" spans="1:26" ht="24.9" customHeight="1" x14ac:dyDescent="0.5">
      <c r="A20" s="236" t="s">
        <v>65</v>
      </c>
      <c r="B20" s="57">
        <v>3</v>
      </c>
      <c r="C20" s="55" t="s">
        <v>66</v>
      </c>
      <c r="D20" s="238" t="s">
        <v>374</v>
      </c>
      <c r="E20" s="237" t="s">
        <v>505</v>
      </c>
      <c r="F20" s="238" t="s">
        <v>67</v>
      </c>
      <c r="G20" s="241"/>
      <c r="H20" s="48" t="s">
        <v>54</v>
      </c>
      <c r="I20" s="48" t="s">
        <v>378</v>
      </c>
      <c r="J20" s="48" t="str">
        <f>I20</f>
        <v>Round table</v>
      </c>
      <c r="K20" s="48" t="str">
        <f>J20</f>
        <v>Round table</v>
      </c>
      <c r="L20" s="48" t="str">
        <f>K20</f>
        <v>Round table</v>
      </c>
      <c r="M20" s="56" t="str">
        <f>I20</f>
        <v>Round table</v>
      </c>
      <c r="N20" s="48" t="str">
        <f>M20</f>
        <v>Round table</v>
      </c>
      <c r="O20" s="48" t="str">
        <f>N20</f>
        <v>Round table</v>
      </c>
      <c r="P20" s="48" t="str">
        <f>O20</f>
        <v>Round table</v>
      </c>
      <c r="Q20" s="48" t="str">
        <f>P20</f>
        <v>Round table</v>
      </c>
      <c r="R20" s="56" t="str">
        <f>M20</f>
        <v>Round table</v>
      </c>
      <c r="S20" s="48" t="str">
        <f>R20</f>
        <v>Round table</v>
      </c>
      <c r="T20" s="48" t="str">
        <f>S20</f>
        <v>Round table</v>
      </c>
      <c r="U20" s="48" t="str">
        <f>T20</f>
        <v>Round table</v>
      </c>
      <c r="V20" s="48" t="str">
        <f>U20</f>
        <v>Round table</v>
      </c>
      <c r="W20" s="56" t="str">
        <f>R20</f>
        <v>Round table</v>
      </c>
      <c r="X20" s="242">
        <f>SUM(M23,R23,W23)</f>
        <v>52092</v>
      </c>
      <c r="Y20" s="54"/>
    </row>
    <row r="21" spans="1:26" ht="24.9" customHeight="1" x14ac:dyDescent="0.5">
      <c r="A21" s="236"/>
      <c r="B21" s="58"/>
      <c r="C21" s="58"/>
      <c r="D21" s="239"/>
      <c r="E21" s="237"/>
      <c r="F21" s="239"/>
      <c r="G21" s="241"/>
      <c r="H21" s="48" t="s">
        <v>56</v>
      </c>
      <c r="I21" s="53">
        <v>0</v>
      </c>
      <c r="J21" s="53">
        <v>0</v>
      </c>
      <c r="K21" s="53">
        <v>1</v>
      </c>
      <c r="L21" s="53">
        <v>1</v>
      </c>
      <c r="M21" s="52">
        <f>SUM(I21:L21)</f>
        <v>2</v>
      </c>
      <c r="N21" s="53">
        <v>0</v>
      </c>
      <c r="O21" s="53">
        <v>1</v>
      </c>
      <c r="P21" s="53">
        <v>0</v>
      </c>
      <c r="Q21" s="53">
        <v>1</v>
      </c>
      <c r="R21" s="52">
        <f>SUM(N21:Q21)</f>
        <v>2</v>
      </c>
      <c r="S21" s="53">
        <v>0</v>
      </c>
      <c r="T21" s="53">
        <v>1</v>
      </c>
      <c r="U21" s="53">
        <v>1</v>
      </c>
      <c r="V21" s="53">
        <v>0</v>
      </c>
      <c r="W21" s="52">
        <f>SUM(S21:V21)</f>
        <v>2</v>
      </c>
      <c r="X21" s="242"/>
      <c r="Y21" s="54"/>
    </row>
    <row r="22" spans="1:26" ht="24.9" customHeight="1" x14ac:dyDescent="0.5">
      <c r="A22" s="236"/>
      <c r="B22" s="58"/>
      <c r="C22" s="58"/>
      <c r="D22" s="239"/>
      <c r="E22" s="237"/>
      <c r="F22" s="239"/>
      <c r="G22" s="241"/>
      <c r="H22" s="48" t="s">
        <v>57</v>
      </c>
      <c r="I22" s="53">
        <f>'[2]Budget assumptions'!H41</f>
        <v>8682</v>
      </c>
      <c r="J22" s="53">
        <f>$I$22</f>
        <v>8682</v>
      </c>
      <c r="K22" s="53">
        <f>$I$22</f>
        <v>8682</v>
      </c>
      <c r="L22" s="53">
        <f>$I$22</f>
        <v>8682</v>
      </c>
      <c r="M22" s="52">
        <f>AVERAGE(I22:L22)</f>
        <v>8682</v>
      </c>
      <c r="N22" s="53">
        <f>$I$22</f>
        <v>8682</v>
      </c>
      <c r="O22" s="53">
        <f t="shared" ref="O22:V22" si="3">$I$22</f>
        <v>8682</v>
      </c>
      <c r="P22" s="53">
        <f t="shared" si="3"/>
        <v>8682</v>
      </c>
      <c r="Q22" s="53">
        <f t="shared" si="3"/>
        <v>8682</v>
      </c>
      <c r="R22" s="52">
        <f>AVERAGE(N22:Q22)</f>
        <v>8682</v>
      </c>
      <c r="S22" s="53">
        <f t="shared" si="3"/>
        <v>8682</v>
      </c>
      <c r="T22" s="53">
        <f t="shared" si="3"/>
        <v>8682</v>
      </c>
      <c r="U22" s="53">
        <f t="shared" si="3"/>
        <v>8682</v>
      </c>
      <c r="V22" s="53">
        <f t="shared" si="3"/>
        <v>8682</v>
      </c>
      <c r="W22" s="52">
        <f>AVERAGE(S22:V22)</f>
        <v>8682</v>
      </c>
      <c r="X22" s="242"/>
      <c r="Y22" s="54"/>
    </row>
    <row r="23" spans="1:26" ht="12.9" customHeight="1" x14ac:dyDescent="0.5">
      <c r="A23" s="236"/>
      <c r="B23" s="59"/>
      <c r="C23" s="59"/>
      <c r="D23" s="240"/>
      <c r="E23" s="237"/>
      <c r="F23" s="240"/>
      <c r="G23" s="241"/>
      <c r="H23" s="48" t="s">
        <v>58</v>
      </c>
      <c r="I23" s="53">
        <f>I21*I22</f>
        <v>0</v>
      </c>
      <c r="J23" s="53">
        <f>J21*J22</f>
        <v>0</v>
      </c>
      <c r="K23" s="53">
        <f>K21*K22</f>
        <v>8682</v>
      </c>
      <c r="L23" s="53">
        <f>L21*L22</f>
        <v>8682</v>
      </c>
      <c r="M23" s="52">
        <f>SUM(I23:L23)</f>
        <v>17364</v>
      </c>
      <c r="N23" s="53">
        <f>N21*N22</f>
        <v>0</v>
      </c>
      <c r="O23" s="53">
        <f>O21*O22</f>
        <v>8682</v>
      </c>
      <c r="P23" s="53">
        <f>P21*P22</f>
        <v>0</v>
      </c>
      <c r="Q23" s="53">
        <f>Q21*Q22</f>
        <v>8682</v>
      </c>
      <c r="R23" s="52">
        <f>SUM(N23:Q23)</f>
        <v>17364</v>
      </c>
      <c r="S23" s="53">
        <f>S21*S22</f>
        <v>0</v>
      </c>
      <c r="T23" s="53">
        <f>T21*T22</f>
        <v>8682</v>
      </c>
      <c r="U23" s="53">
        <f>U21*U22</f>
        <v>8682</v>
      </c>
      <c r="V23" s="53">
        <f>V21*V22</f>
        <v>0</v>
      </c>
      <c r="W23" s="52">
        <f>SUM(S23:V23)</f>
        <v>17364</v>
      </c>
      <c r="X23" s="242"/>
      <c r="Y23" s="54"/>
    </row>
    <row r="24" spans="1:26" ht="30.3" customHeight="1" x14ac:dyDescent="0.5">
      <c r="A24" s="236" t="s">
        <v>69</v>
      </c>
      <c r="B24" s="217">
        <v>4</v>
      </c>
      <c r="C24" s="55" t="s">
        <v>66</v>
      </c>
      <c r="D24" s="237" t="s">
        <v>70</v>
      </c>
      <c r="E24" s="238" t="s">
        <v>71</v>
      </c>
      <c r="F24" s="238" t="s">
        <v>72</v>
      </c>
      <c r="G24" s="241"/>
      <c r="H24" s="48" t="s">
        <v>54</v>
      </c>
      <c r="I24" s="48" t="s">
        <v>68</v>
      </c>
      <c r="J24" s="48" t="str">
        <f>I24</f>
        <v>Training</v>
      </c>
      <c r="K24" s="48" t="str">
        <f>J24</f>
        <v>Training</v>
      </c>
      <c r="L24" s="48" t="str">
        <f>K24</f>
        <v>Training</v>
      </c>
      <c r="M24" s="56" t="str">
        <f>I24</f>
        <v>Training</v>
      </c>
      <c r="N24" s="48" t="str">
        <f>M24</f>
        <v>Training</v>
      </c>
      <c r="O24" s="48" t="str">
        <f>N24</f>
        <v>Training</v>
      </c>
      <c r="P24" s="48" t="str">
        <f>O24</f>
        <v>Training</v>
      </c>
      <c r="Q24" s="48" t="str">
        <f>P24</f>
        <v>Training</v>
      </c>
      <c r="R24" s="56" t="str">
        <f>M24</f>
        <v>Training</v>
      </c>
      <c r="S24" s="48" t="str">
        <f>R24</f>
        <v>Training</v>
      </c>
      <c r="T24" s="48" t="str">
        <f>S24</f>
        <v>Training</v>
      </c>
      <c r="U24" s="48" t="str">
        <f>T24</f>
        <v>Training</v>
      </c>
      <c r="V24" s="48" t="str">
        <f>U24</f>
        <v>Training</v>
      </c>
      <c r="W24" s="56" t="str">
        <f>R24</f>
        <v>Training</v>
      </c>
      <c r="X24" s="242">
        <f>SUM(M27,R27,W27)</f>
        <v>58670</v>
      </c>
      <c r="Y24" s="60"/>
    </row>
    <row r="25" spans="1:26" ht="30.3" customHeight="1" x14ac:dyDescent="0.5">
      <c r="A25" s="236"/>
      <c r="B25" s="217"/>
      <c r="C25" s="217"/>
      <c r="D25" s="237"/>
      <c r="E25" s="257"/>
      <c r="F25" s="239"/>
      <c r="G25" s="241"/>
      <c r="H25" s="48" t="s">
        <v>56</v>
      </c>
      <c r="I25" s="53">
        <v>0</v>
      </c>
      <c r="J25" s="53">
        <v>0</v>
      </c>
      <c r="K25" s="53">
        <v>1</v>
      </c>
      <c r="L25" s="53">
        <v>1</v>
      </c>
      <c r="M25" s="52">
        <f>SUM(I25:L25)</f>
        <v>2</v>
      </c>
      <c r="N25" s="53">
        <v>0</v>
      </c>
      <c r="O25" s="53">
        <v>1</v>
      </c>
      <c r="P25" s="53">
        <v>1</v>
      </c>
      <c r="Q25" s="53">
        <v>0</v>
      </c>
      <c r="R25" s="52">
        <f>SUM(N25:Q25)</f>
        <v>2</v>
      </c>
      <c r="S25" s="53">
        <v>0</v>
      </c>
      <c r="T25" s="53">
        <v>0</v>
      </c>
      <c r="U25" s="53">
        <v>0</v>
      </c>
      <c r="V25" s="53">
        <v>0</v>
      </c>
      <c r="W25" s="52">
        <f>SUM(S25:V25)</f>
        <v>0</v>
      </c>
      <c r="X25" s="242"/>
      <c r="Y25" s="60"/>
    </row>
    <row r="26" spans="1:26" ht="30.3" customHeight="1" x14ac:dyDescent="0.5">
      <c r="A26" s="236"/>
      <c r="B26" s="217"/>
      <c r="C26" s="217"/>
      <c r="D26" s="237"/>
      <c r="E26" s="257"/>
      <c r="F26" s="239"/>
      <c r="G26" s="241"/>
      <c r="H26" s="48" t="s">
        <v>57</v>
      </c>
      <c r="I26" s="53">
        <f>'[2]Budget assumptions'!H76</f>
        <v>17695</v>
      </c>
      <c r="J26" s="53">
        <f>$I$26</f>
        <v>17695</v>
      </c>
      <c r="K26" s="53">
        <f t="shared" ref="K26:L26" si="4">$I$26</f>
        <v>17695</v>
      </c>
      <c r="L26" s="53">
        <f t="shared" si="4"/>
        <v>17695</v>
      </c>
      <c r="M26" s="52">
        <f>AVERAGE(I26:L26)</f>
        <v>17695</v>
      </c>
      <c r="N26" s="53">
        <f>'[2]Budget assumptions'!H63</f>
        <v>11640</v>
      </c>
      <c r="O26" s="53">
        <f>$N$26</f>
        <v>11640</v>
      </c>
      <c r="P26" s="53">
        <f t="shared" ref="P26:Q26" si="5">$N$26</f>
        <v>11640</v>
      </c>
      <c r="Q26" s="53">
        <f t="shared" si="5"/>
        <v>11640</v>
      </c>
      <c r="R26" s="52">
        <f>AVERAGE(N26:Q26)</f>
        <v>11640</v>
      </c>
      <c r="S26" s="53">
        <f>$N$26</f>
        <v>11640</v>
      </c>
      <c r="T26" s="53">
        <f t="shared" ref="T26:V26" si="6">$N$26</f>
        <v>11640</v>
      </c>
      <c r="U26" s="53">
        <f t="shared" si="6"/>
        <v>11640</v>
      </c>
      <c r="V26" s="53">
        <f t="shared" si="6"/>
        <v>11640</v>
      </c>
      <c r="W26" s="52">
        <f>AVERAGE(S26:V26)</f>
        <v>11640</v>
      </c>
      <c r="X26" s="242"/>
      <c r="Y26" s="60"/>
    </row>
    <row r="27" spans="1:26" ht="30.3" customHeight="1" x14ac:dyDescent="0.5">
      <c r="A27" s="236"/>
      <c r="B27" s="217"/>
      <c r="C27" s="217"/>
      <c r="D27" s="237"/>
      <c r="E27" s="257"/>
      <c r="F27" s="240"/>
      <c r="G27" s="241"/>
      <c r="H27" s="48" t="s">
        <v>58</v>
      </c>
      <c r="I27" s="53">
        <f>I25*I26</f>
        <v>0</v>
      </c>
      <c r="J27" s="53">
        <f>J25*J26</f>
        <v>0</v>
      </c>
      <c r="K27" s="53">
        <f>K25*K26</f>
        <v>17695</v>
      </c>
      <c r="L27" s="53">
        <f>L25*L26</f>
        <v>17695</v>
      </c>
      <c r="M27" s="52">
        <f>SUM(I27:L27)</f>
        <v>35390</v>
      </c>
      <c r="N27" s="53">
        <f>N25*N26</f>
        <v>0</v>
      </c>
      <c r="O27" s="53">
        <f>O25*O26</f>
        <v>11640</v>
      </c>
      <c r="P27" s="53">
        <f>P25*P26</f>
        <v>11640</v>
      </c>
      <c r="Q27" s="53">
        <f>Q25*Q26</f>
        <v>0</v>
      </c>
      <c r="R27" s="52">
        <f>SUM(N27:Q27)</f>
        <v>23280</v>
      </c>
      <c r="S27" s="53">
        <f>S25*S26</f>
        <v>0</v>
      </c>
      <c r="T27" s="53">
        <f>T25*T26</f>
        <v>0</v>
      </c>
      <c r="U27" s="53">
        <f>U25*U26</f>
        <v>0</v>
      </c>
      <c r="V27" s="53">
        <f>V25*V26</f>
        <v>0</v>
      </c>
      <c r="W27" s="52">
        <f>SUM(S27:V27)</f>
        <v>0</v>
      </c>
      <c r="X27" s="242"/>
      <c r="Y27" s="60"/>
    </row>
    <row r="28" spans="1:26" ht="24.6" x14ac:dyDescent="0.5">
      <c r="A28" s="236" t="s">
        <v>73</v>
      </c>
      <c r="B28" s="217">
        <v>6</v>
      </c>
      <c r="C28" s="55" t="s">
        <v>51</v>
      </c>
      <c r="D28" s="237" t="s">
        <v>74</v>
      </c>
      <c r="E28" s="252" t="s">
        <v>75</v>
      </c>
      <c r="F28" s="252" t="s">
        <v>76</v>
      </c>
      <c r="G28" s="241"/>
      <c r="H28" s="48" t="s">
        <v>54</v>
      </c>
      <c r="I28" s="48" t="s">
        <v>77</v>
      </c>
      <c r="J28" s="48" t="str">
        <f>I28</f>
        <v>Consultancy</v>
      </c>
      <c r="K28" s="48" t="str">
        <f>J28</f>
        <v>Consultancy</v>
      </c>
      <c r="L28" s="48" t="str">
        <f>K28</f>
        <v>Consultancy</v>
      </c>
      <c r="M28" s="56" t="str">
        <f>I28</f>
        <v>Consultancy</v>
      </c>
      <c r="N28" s="48" t="str">
        <f>M28</f>
        <v>Consultancy</v>
      </c>
      <c r="O28" s="48" t="str">
        <f>N28</f>
        <v>Consultancy</v>
      </c>
      <c r="P28" s="48" t="str">
        <f>O28</f>
        <v>Consultancy</v>
      </c>
      <c r="Q28" s="48" t="str">
        <f>P28</f>
        <v>Consultancy</v>
      </c>
      <c r="R28" s="56" t="str">
        <f>M28</f>
        <v>Consultancy</v>
      </c>
      <c r="S28" s="48" t="str">
        <f>R28</f>
        <v>Consultancy</v>
      </c>
      <c r="T28" s="48" t="str">
        <f>S28</f>
        <v>Consultancy</v>
      </c>
      <c r="U28" s="48" t="str">
        <f>T28</f>
        <v>Consultancy</v>
      </c>
      <c r="V28" s="48" t="str">
        <f>U28</f>
        <v>Consultancy</v>
      </c>
      <c r="W28" s="56" t="str">
        <f>R28</f>
        <v>Consultancy</v>
      </c>
      <c r="X28" s="242">
        <f>SUM(M31,R31,W31)</f>
        <v>14490</v>
      </c>
      <c r="Y28" s="258"/>
      <c r="Z28" s="259"/>
    </row>
    <row r="29" spans="1:26" ht="24.6" x14ac:dyDescent="0.5">
      <c r="A29" s="236"/>
      <c r="B29" s="217">
        <v>7</v>
      </c>
      <c r="C29" s="55" t="s">
        <v>51</v>
      </c>
      <c r="D29" s="237"/>
      <c r="E29" s="260"/>
      <c r="F29" s="253"/>
      <c r="G29" s="241"/>
      <c r="H29" s="48" t="s">
        <v>56</v>
      </c>
      <c r="I29" s="53">
        <v>0</v>
      </c>
      <c r="J29" s="61">
        <v>0.4</v>
      </c>
      <c r="K29" s="61">
        <v>0.3</v>
      </c>
      <c r="L29" s="61">
        <v>0.3</v>
      </c>
      <c r="M29" s="52">
        <f>SUM(I29:L29)</f>
        <v>1</v>
      </c>
      <c r="N29" s="53">
        <v>0</v>
      </c>
      <c r="O29" s="53">
        <v>0</v>
      </c>
      <c r="P29" s="53">
        <v>0</v>
      </c>
      <c r="Q29" s="53">
        <v>0</v>
      </c>
      <c r="R29" s="52">
        <f>SUM(N29:Q29)</f>
        <v>0</v>
      </c>
      <c r="S29" s="53">
        <v>0</v>
      </c>
      <c r="T29" s="53">
        <v>0</v>
      </c>
      <c r="U29" s="53">
        <v>0</v>
      </c>
      <c r="V29" s="53">
        <v>0</v>
      </c>
      <c r="W29" s="52">
        <f>SUM(S29:V29)</f>
        <v>0</v>
      </c>
      <c r="X29" s="242"/>
      <c r="Y29" s="258"/>
      <c r="Z29" s="259"/>
    </row>
    <row r="30" spans="1:26" ht="21" customHeight="1" x14ac:dyDescent="0.5">
      <c r="A30" s="236"/>
      <c r="B30" s="217">
        <v>8</v>
      </c>
      <c r="C30" s="55" t="s">
        <v>78</v>
      </c>
      <c r="D30" s="237"/>
      <c r="E30" s="260"/>
      <c r="F30" s="253"/>
      <c r="G30" s="241"/>
      <c r="H30" s="48" t="s">
        <v>57</v>
      </c>
      <c r="I30" s="53">
        <f>'[2]Budget assumptions'!G95</f>
        <v>14490</v>
      </c>
      <c r="J30" s="53">
        <f>$I$30</f>
        <v>14490</v>
      </c>
      <c r="K30" s="53">
        <f>$I$30</f>
        <v>14490</v>
      </c>
      <c r="L30" s="53">
        <f>$I$30</f>
        <v>14490</v>
      </c>
      <c r="M30" s="52">
        <f>AVERAGE(I30:L30)</f>
        <v>14490</v>
      </c>
      <c r="N30" s="53">
        <f>$I$30</f>
        <v>14490</v>
      </c>
      <c r="O30" s="53">
        <f>$I$30</f>
        <v>14490</v>
      </c>
      <c r="P30" s="53">
        <f>$I$30</f>
        <v>14490</v>
      </c>
      <c r="Q30" s="53">
        <f>$I$30</f>
        <v>14490</v>
      </c>
      <c r="R30" s="52">
        <f>AVERAGE(N30:Q30)</f>
        <v>14490</v>
      </c>
      <c r="S30" s="53">
        <f>$I$30</f>
        <v>14490</v>
      </c>
      <c r="T30" s="53">
        <f>$I$30</f>
        <v>14490</v>
      </c>
      <c r="U30" s="53">
        <f>$I$30</f>
        <v>14490</v>
      </c>
      <c r="V30" s="53">
        <f>$I$30</f>
        <v>14490</v>
      </c>
      <c r="W30" s="52">
        <f>AVERAGE(S30:V30)</f>
        <v>14490</v>
      </c>
      <c r="X30" s="242"/>
      <c r="Y30" s="258"/>
      <c r="Z30" s="259"/>
    </row>
    <row r="31" spans="1:26" ht="19.2" customHeight="1" x14ac:dyDescent="0.5">
      <c r="A31" s="236"/>
      <c r="B31" s="217"/>
      <c r="C31" s="217"/>
      <c r="D31" s="237"/>
      <c r="E31" s="260"/>
      <c r="F31" s="254"/>
      <c r="G31" s="241"/>
      <c r="H31" s="48" t="s">
        <v>58</v>
      </c>
      <c r="I31" s="53">
        <f>I29*I30</f>
        <v>0</v>
      </c>
      <c r="J31" s="53">
        <f>J29*J30</f>
        <v>5796</v>
      </c>
      <c r="K31" s="53">
        <f>K29*K30</f>
        <v>4347</v>
      </c>
      <c r="L31" s="53">
        <f>L29*L30</f>
        <v>4347</v>
      </c>
      <c r="M31" s="52">
        <f>SUM(I31:L31)</f>
        <v>14490</v>
      </c>
      <c r="N31" s="53">
        <f>N29*N30</f>
        <v>0</v>
      </c>
      <c r="O31" s="53">
        <f>O29*O30</f>
        <v>0</v>
      </c>
      <c r="P31" s="53">
        <f>P29*P30</f>
        <v>0</v>
      </c>
      <c r="Q31" s="53">
        <f>Q29*Q30</f>
        <v>0</v>
      </c>
      <c r="R31" s="52">
        <f>SUM(N31:Q31)</f>
        <v>0</v>
      </c>
      <c r="S31" s="53">
        <f>S29*S30</f>
        <v>0</v>
      </c>
      <c r="T31" s="53">
        <f>T29*T30</f>
        <v>0</v>
      </c>
      <c r="U31" s="53">
        <f>U29*U30</f>
        <v>0</v>
      </c>
      <c r="V31" s="53">
        <f>V29*V30</f>
        <v>0</v>
      </c>
      <c r="W31" s="52">
        <f>SUM(S31:V31)</f>
        <v>0</v>
      </c>
      <c r="X31" s="242"/>
      <c r="Y31" s="258"/>
      <c r="Z31" s="259"/>
    </row>
    <row r="32" spans="1:26" ht="24.6" x14ac:dyDescent="0.5">
      <c r="A32" s="236" t="s">
        <v>79</v>
      </c>
      <c r="B32" s="217">
        <v>9</v>
      </c>
      <c r="C32" s="55" t="s">
        <v>51</v>
      </c>
      <c r="D32" s="237" t="s">
        <v>80</v>
      </c>
      <c r="E32" s="238" t="s">
        <v>81</v>
      </c>
      <c r="F32" s="238" t="s">
        <v>82</v>
      </c>
      <c r="G32" s="241"/>
      <c r="H32" s="48" t="s">
        <v>54</v>
      </c>
      <c r="I32" s="48" t="s">
        <v>77</v>
      </c>
      <c r="J32" s="48" t="str">
        <f>I32</f>
        <v>Consultancy</v>
      </c>
      <c r="K32" s="48" t="str">
        <f>J32</f>
        <v>Consultancy</v>
      </c>
      <c r="L32" s="48" t="str">
        <f>K32</f>
        <v>Consultancy</v>
      </c>
      <c r="M32" s="56" t="str">
        <f>I32</f>
        <v>Consultancy</v>
      </c>
      <c r="N32" s="48" t="str">
        <f>M32</f>
        <v>Consultancy</v>
      </c>
      <c r="O32" s="48" t="str">
        <f>N32</f>
        <v>Consultancy</v>
      </c>
      <c r="P32" s="48" t="str">
        <f>O32</f>
        <v>Consultancy</v>
      </c>
      <c r="Q32" s="48" t="str">
        <f>P32</f>
        <v>Consultancy</v>
      </c>
      <c r="R32" s="56" t="str">
        <f>M32</f>
        <v>Consultancy</v>
      </c>
      <c r="S32" s="48" t="str">
        <f>R32</f>
        <v>Consultancy</v>
      </c>
      <c r="T32" s="48" t="str">
        <f>S32</f>
        <v>Consultancy</v>
      </c>
      <c r="U32" s="48" t="str">
        <f>T32</f>
        <v>Consultancy</v>
      </c>
      <c r="V32" s="48" t="str">
        <f>U32</f>
        <v>Consultancy</v>
      </c>
      <c r="W32" s="56" t="str">
        <f>R32</f>
        <v>Consultancy</v>
      </c>
      <c r="X32" s="242">
        <f>SUM(M35,R35,W35)</f>
        <v>16990</v>
      </c>
      <c r="Y32" s="60"/>
      <c r="Z32" s="62"/>
    </row>
    <row r="33" spans="1:26" ht="24.6" x14ac:dyDescent="0.5">
      <c r="A33" s="236"/>
      <c r="B33" s="217">
        <v>10</v>
      </c>
      <c r="C33" s="55" t="s">
        <v>51</v>
      </c>
      <c r="D33" s="237"/>
      <c r="E33" s="257"/>
      <c r="F33" s="257"/>
      <c r="G33" s="241"/>
      <c r="H33" s="48" t="s">
        <v>56</v>
      </c>
      <c r="I33" s="53">
        <v>0</v>
      </c>
      <c r="J33" s="61">
        <v>0.4</v>
      </c>
      <c r="K33" s="61">
        <v>0.3</v>
      </c>
      <c r="L33" s="61">
        <v>0.3</v>
      </c>
      <c r="M33" s="52">
        <f>SUM(I33:L33)</f>
        <v>1</v>
      </c>
      <c r="N33" s="53">
        <v>0</v>
      </c>
      <c r="O33" s="53">
        <v>0</v>
      </c>
      <c r="P33" s="53">
        <v>0</v>
      </c>
      <c r="Q33" s="53">
        <v>0</v>
      </c>
      <c r="R33" s="52">
        <f>SUM(N33:Q33)</f>
        <v>0</v>
      </c>
      <c r="S33" s="53">
        <v>0</v>
      </c>
      <c r="T33" s="53">
        <v>0</v>
      </c>
      <c r="U33" s="53">
        <v>0</v>
      </c>
      <c r="V33" s="53">
        <v>0</v>
      </c>
      <c r="W33" s="52">
        <f>SUM(S33:V33)</f>
        <v>0</v>
      </c>
      <c r="X33" s="242"/>
      <c r="Y33" s="60"/>
      <c r="Z33" s="62"/>
    </row>
    <row r="34" spans="1:26" ht="19.8" customHeight="1" x14ac:dyDescent="0.5">
      <c r="A34" s="236"/>
      <c r="B34" s="217">
        <v>11</v>
      </c>
      <c r="C34" s="55" t="s">
        <v>78</v>
      </c>
      <c r="D34" s="237"/>
      <c r="E34" s="257"/>
      <c r="F34" s="257"/>
      <c r="G34" s="241"/>
      <c r="H34" s="48" t="s">
        <v>57</v>
      </c>
      <c r="I34" s="53">
        <f>'[2]Budget assumptions'!G114</f>
        <v>16990</v>
      </c>
      <c r="J34" s="53">
        <f>$I$34</f>
        <v>16990</v>
      </c>
      <c r="K34" s="53">
        <f>$I$34</f>
        <v>16990</v>
      </c>
      <c r="L34" s="53">
        <f>$I$34</f>
        <v>16990</v>
      </c>
      <c r="M34" s="52">
        <f>AVERAGE(I34:L34)</f>
        <v>16990</v>
      </c>
      <c r="N34" s="53">
        <f>$I$34</f>
        <v>16990</v>
      </c>
      <c r="O34" s="53">
        <f>$I$34</f>
        <v>16990</v>
      </c>
      <c r="P34" s="53">
        <f>$I$34</f>
        <v>16990</v>
      </c>
      <c r="Q34" s="53">
        <f>$I$34</f>
        <v>16990</v>
      </c>
      <c r="R34" s="52">
        <f>AVERAGE(N34:Q34)</f>
        <v>16990</v>
      </c>
      <c r="S34" s="53">
        <f>$I$34</f>
        <v>16990</v>
      </c>
      <c r="T34" s="53">
        <f>$I$34</f>
        <v>16990</v>
      </c>
      <c r="U34" s="53">
        <f>$I$34</f>
        <v>16990</v>
      </c>
      <c r="V34" s="53">
        <f>$I$34</f>
        <v>16990</v>
      </c>
      <c r="W34" s="52">
        <f>AVERAGE(S34:V34)</f>
        <v>16990</v>
      </c>
      <c r="X34" s="242"/>
      <c r="Y34" s="60"/>
      <c r="Z34" s="62"/>
    </row>
    <row r="35" spans="1:26" ht="18.600000000000001" customHeight="1" x14ac:dyDescent="0.5">
      <c r="A35" s="236"/>
      <c r="B35" s="217"/>
      <c r="C35" s="217"/>
      <c r="D35" s="237"/>
      <c r="E35" s="257"/>
      <c r="F35" s="257"/>
      <c r="G35" s="241"/>
      <c r="H35" s="48" t="s">
        <v>58</v>
      </c>
      <c r="I35" s="53">
        <f>I33*I34</f>
        <v>0</v>
      </c>
      <c r="J35" s="53">
        <f>J33*J34</f>
        <v>6796</v>
      </c>
      <c r="K35" s="53">
        <f>K33*K34</f>
        <v>5097</v>
      </c>
      <c r="L35" s="53">
        <f>L33*L34</f>
        <v>5097</v>
      </c>
      <c r="M35" s="52">
        <f>SUM(I35:L35)</f>
        <v>16990</v>
      </c>
      <c r="N35" s="53">
        <f>N33*N34</f>
        <v>0</v>
      </c>
      <c r="O35" s="53">
        <f>O33*O34</f>
        <v>0</v>
      </c>
      <c r="P35" s="53">
        <f>P33*P34</f>
        <v>0</v>
      </c>
      <c r="Q35" s="53">
        <f>Q33*Q34</f>
        <v>0</v>
      </c>
      <c r="R35" s="52">
        <f>SUM(N35:Q35)</f>
        <v>0</v>
      </c>
      <c r="S35" s="53">
        <f>S33*S34</f>
        <v>0</v>
      </c>
      <c r="T35" s="53">
        <f>T33*T34</f>
        <v>0</v>
      </c>
      <c r="U35" s="53">
        <f>U33*U34</f>
        <v>0</v>
      </c>
      <c r="V35" s="53">
        <f>V33*V34</f>
        <v>0</v>
      </c>
      <c r="W35" s="52">
        <f>SUM(S35:V35)</f>
        <v>0</v>
      </c>
      <c r="X35" s="242"/>
      <c r="Y35" s="60"/>
      <c r="Z35" s="62"/>
    </row>
    <row r="36" spans="1:26" ht="24.6" x14ac:dyDescent="0.5">
      <c r="A36" s="236" t="s">
        <v>83</v>
      </c>
      <c r="B36" s="217">
        <v>15</v>
      </c>
      <c r="C36" s="55" t="s">
        <v>51</v>
      </c>
      <c r="D36" s="237" t="s">
        <v>84</v>
      </c>
      <c r="E36" s="252" t="s">
        <v>506</v>
      </c>
      <c r="F36" s="238" t="s">
        <v>76</v>
      </c>
      <c r="G36" s="241"/>
      <c r="H36" s="48" t="s">
        <v>54</v>
      </c>
      <c r="I36" s="48" t="s">
        <v>77</v>
      </c>
      <c r="J36" s="48" t="str">
        <f>I36</f>
        <v>Consultancy</v>
      </c>
      <c r="K36" s="48" t="str">
        <f>J36</f>
        <v>Consultancy</v>
      </c>
      <c r="L36" s="48" t="str">
        <f>K36</f>
        <v>Consultancy</v>
      </c>
      <c r="M36" s="56" t="str">
        <f>I36</f>
        <v>Consultancy</v>
      </c>
      <c r="N36" s="48" t="str">
        <f>M36</f>
        <v>Consultancy</v>
      </c>
      <c r="O36" s="48" t="str">
        <f>N36</f>
        <v>Consultancy</v>
      </c>
      <c r="P36" s="48" t="str">
        <f>O36</f>
        <v>Consultancy</v>
      </c>
      <c r="Q36" s="48" t="str">
        <f>P36</f>
        <v>Consultancy</v>
      </c>
      <c r="R36" s="56" t="str">
        <f>M36</f>
        <v>Consultancy</v>
      </c>
      <c r="S36" s="48" t="str">
        <f>R36</f>
        <v>Consultancy</v>
      </c>
      <c r="T36" s="48" t="str">
        <f>S36</f>
        <v>Consultancy</v>
      </c>
      <c r="U36" s="48" t="str">
        <f>T36</f>
        <v>Consultancy</v>
      </c>
      <c r="V36" s="48" t="str">
        <f>U36</f>
        <v>Consultancy</v>
      </c>
      <c r="W36" s="56" t="str">
        <f>R36</f>
        <v>Consultancy</v>
      </c>
      <c r="X36" s="242">
        <f>SUM(M39,R39,W39)</f>
        <v>14490</v>
      </c>
      <c r="Y36" s="60"/>
      <c r="Z36" s="62"/>
    </row>
    <row r="37" spans="1:26" ht="24.6" x14ac:dyDescent="0.5">
      <c r="A37" s="236"/>
      <c r="B37" s="217">
        <v>16</v>
      </c>
      <c r="C37" s="55" t="s">
        <v>51</v>
      </c>
      <c r="D37" s="237"/>
      <c r="E37" s="260"/>
      <c r="F37" s="239"/>
      <c r="G37" s="241"/>
      <c r="H37" s="48" t="s">
        <v>56</v>
      </c>
      <c r="I37" s="53">
        <v>0</v>
      </c>
      <c r="J37" s="61">
        <v>0.4</v>
      </c>
      <c r="K37" s="61">
        <v>0.3</v>
      </c>
      <c r="L37" s="61">
        <v>0.3</v>
      </c>
      <c r="M37" s="52">
        <f>SUM(I37:L37)</f>
        <v>1</v>
      </c>
      <c r="N37" s="53">
        <v>0</v>
      </c>
      <c r="O37" s="53">
        <v>0</v>
      </c>
      <c r="P37" s="53">
        <v>0</v>
      </c>
      <c r="Q37" s="53">
        <v>0</v>
      </c>
      <c r="R37" s="52">
        <f>SUM(N37:Q37)</f>
        <v>0</v>
      </c>
      <c r="S37" s="53">
        <v>0</v>
      </c>
      <c r="T37" s="53">
        <v>0</v>
      </c>
      <c r="U37" s="53">
        <v>0</v>
      </c>
      <c r="V37" s="53">
        <v>0</v>
      </c>
      <c r="W37" s="52">
        <f>SUM(S37:V37)</f>
        <v>0</v>
      </c>
      <c r="X37" s="242"/>
      <c r="Y37" s="60"/>
      <c r="Z37" s="62"/>
    </row>
    <row r="38" spans="1:26" ht="23.1" customHeight="1" x14ac:dyDescent="0.5">
      <c r="A38" s="236"/>
      <c r="B38" s="217">
        <v>17</v>
      </c>
      <c r="C38" s="55" t="s">
        <v>78</v>
      </c>
      <c r="D38" s="237"/>
      <c r="E38" s="260"/>
      <c r="F38" s="239"/>
      <c r="G38" s="241"/>
      <c r="H38" s="48" t="s">
        <v>57</v>
      </c>
      <c r="I38" s="53">
        <f>'[2]Budget assumptions'!G133</f>
        <v>14490</v>
      </c>
      <c r="J38" s="53">
        <f>$I$38</f>
        <v>14490</v>
      </c>
      <c r="K38" s="53">
        <f t="shared" ref="K38:V38" si="7">$I$38</f>
        <v>14490</v>
      </c>
      <c r="L38" s="53">
        <f t="shared" si="7"/>
        <v>14490</v>
      </c>
      <c r="M38" s="52">
        <f>AVERAGE(I38:L38)</f>
        <v>14490</v>
      </c>
      <c r="N38" s="53">
        <f t="shared" si="7"/>
        <v>14490</v>
      </c>
      <c r="O38" s="53">
        <f t="shared" si="7"/>
        <v>14490</v>
      </c>
      <c r="P38" s="53">
        <f t="shared" si="7"/>
        <v>14490</v>
      </c>
      <c r="Q38" s="53">
        <f t="shared" si="7"/>
        <v>14490</v>
      </c>
      <c r="R38" s="52">
        <f>AVERAGE(N38:Q38)</f>
        <v>14490</v>
      </c>
      <c r="S38" s="53">
        <f t="shared" si="7"/>
        <v>14490</v>
      </c>
      <c r="T38" s="53">
        <f t="shared" si="7"/>
        <v>14490</v>
      </c>
      <c r="U38" s="53">
        <f t="shared" si="7"/>
        <v>14490</v>
      </c>
      <c r="V38" s="53">
        <f t="shared" si="7"/>
        <v>14490</v>
      </c>
      <c r="W38" s="52">
        <f>AVERAGE(S38:V38)</f>
        <v>14490</v>
      </c>
      <c r="X38" s="242"/>
      <c r="Y38" s="60"/>
      <c r="Z38" s="62"/>
    </row>
    <row r="39" spans="1:26" ht="17.100000000000001" customHeight="1" x14ac:dyDescent="0.5">
      <c r="A39" s="236"/>
      <c r="B39" s="217"/>
      <c r="C39" s="217"/>
      <c r="D39" s="237"/>
      <c r="E39" s="260"/>
      <c r="F39" s="240"/>
      <c r="G39" s="241"/>
      <c r="H39" s="48" t="s">
        <v>58</v>
      </c>
      <c r="I39" s="53">
        <f>I37*I38</f>
        <v>0</v>
      </c>
      <c r="J39" s="53">
        <f>J37*J38</f>
        <v>5796</v>
      </c>
      <c r="K39" s="53">
        <f>K37*K38</f>
        <v>4347</v>
      </c>
      <c r="L39" s="53">
        <f>L37*L38</f>
        <v>4347</v>
      </c>
      <c r="M39" s="52">
        <f>SUM(I39:L39)</f>
        <v>14490</v>
      </c>
      <c r="N39" s="53">
        <f>N37*N38</f>
        <v>0</v>
      </c>
      <c r="O39" s="53">
        <f>O37*O38</f>
        <v>0</v>
      </c>
      <c r="P39" s="53">
        <f>P37*P38</f>
        <v>0</v>
      </c>
      <c r="Q39" s="53">
        <f>Q37*Q38</f>
        <v>0</v>
      </c>
      <c r="R39" s="52">
        <f>SUM(N39:Q39)</f>
        <v>0</v>
      </c>
      <c r="S39" s="53">
        <f>S37*S38</f>
        <v>0</v>
      </c>
      <c r="T39" s="53">
        <f>T37*T38</f>
        <v>0</v>
      </c>
      <c r="U39" s="53">
        <f>U37*U38</f>
        <v>0</v>
      </c>
      <c r="V39" s="53">
        <f>V37*V38</f>
        <v>0</v>
      </c>
      <c r="W39" s="52">
        <f>SUM(S39:V39)</f>
        <v>0</v>
      </c>
      <c r="X39" s="242"/>
      <c r="Y39" s="60"/>
      <c r="Z39" s="62"/>
    </row>
    <row r="40" spans="1:26" ht="18" customHeight="1" x14ac:dyDescent="0.5">
      <c r="A40" s="236" t="s">
        <v>85</v>
      </c>
      <c r="B40" s="57">
        <v>21</v>
      </c>
      <c r="C40" s="55" t="s">
        <v>66</v>
      </c>
      <c r="D40" s="238" t="s">
        <v>86</v>
      </c>
      <c r="E40" s="238" t="s">
        <v>87</v>
      </c>
      <c r="F40" s="238" t="s">
        <v>88</v>
      </c>
      <c r="G40" s="241"/>
      <c r="H40" s="48" t="s">
        <v>54</v>
      </c>
      <c r="I40" s="48" t="s">
        <v>68</v>
      </c>
      <c r="J40" s="48" t="str">
        <f>I40</f>
        <v>Training</v>
      </c>
      <c r="K40" s="48" t="str">
        <f>J40</f>
        <v>Training</v>
      </c>
      <c r="L40" s="48" t="str">
        <f>K40</f>
        <v>Training</v>
      </c>
      <c r="M40" s="56" t="str">
        <f>I40</f>
        <v>Training</v>
      </c>
      <c r="N40" s="48" t="str">
        <f>M40</f>
        <v>Training</v>
      </c>
      <c r="O40" s="48" t="str">
        <f>N40</f>
        <v>Training</v>
      </c>
      <c r="P40" s="48" t="str">
        <f>O40</f>
        <v>Training</v>
      </c>
      <c r="Q40" s="48" t="str">
        <f>P40</f>
        <v>Training</v>
      </c>
      <c r="R40" s="56" t="str">
        <f>M40</f>
        <v>Training</v>
      </c>
      <c r="S40" s="48" t="str">
        <f>R40</f>
        <v>Training</v>
      </c>
      <c r="T40" s="48" t="str">
        <f>S40</f>
        <v>Training</v>
      </c>
      <c r="U40" s="48" t="str">
        <f>T40</f>
        <v>Training</v>
      </c>
      <c r="V40" s="48" t="str">
        <f>U40</f>
        <v>Training</v>
      </c>
      <c r="W40" s="56" t="str">
        <f>R40</f>
        <v>Training</v>
      </c>
      <c r="X40" s="242">
        <f>SUM(M43,R43,W43)</f>
        <v>46560</v>
      </c>
      <c r="Y40" s="60"/>
    </row>
    <row r="41" spans="1:26" ht="18" customHeight="1" x14ac:dyDescent="0.5">
      <c r="A41" s="236"/>
      <c r="B41" s="58"/>
      <c r="C41" s="58"/>
      <c r="D41" s="239"/>
      <c r="E41" s="257"/>
      <c r="F41" s="239"/>
      <c r="G41" s="241"/>
      <c r="H41" s="48" t="s">
        <v>56</v>
      </c>
      <c r="I41" s="53">
        <v>0</v>
      </c>
      <c r="J41" s="53">
        <v>0</v>
      </c>
      <c r="K41" s="53">
        <v>0</v>
      </c>
      <c r="L41" s="53">
        <v>0</v>
      </c>
      <c r="M41" s="52">
        <f>SUM(I41:L41)</f>
        <v>0</v>
      </c>
      <c r="N41" s="53">
        <v>0</v>
      </c>
      <c r="O41" s="53">
        <v>1</v>
      </c>
      <c r="P41" s="53">
        <v>1</v>
      </c>
      <c r="Q41" s="53">
        <v>0</v>
      </c>
      <c r="R41" s="52">
        <f>SUM(N41:Q41)</f>
        <v>2</v>
      </c>
      <c r="S41" s="53">
        <v>0</v>
      </c>
      <c r="T41" s="53">
        <v>1</v>
      </c>
      <c r="U41" s="53">
        <v>1</v>
      </c>
      <c r="V41" s="53">
        <v>0</v>
      </c>
      <c r="W41" s="52">
        <f>SUM(S41:V41)</f>
        <v>2</v>
      </c>
      <c r="X41" s="242"/>
      <c r="Y41" s="60"/>
    </row>
    <row r="42" spans="1:26" ht="18" customHeight="1" x14ac:dyDescent="0.5">
      <c r="A42" s="236"/>
      <c r="B42" s="58"/>
      <c r="C42" s="58"/>
      <c r="D42" s="239"/>
      <c r="E42" s="257"/>
      <c r="F42" s="239"/>
      <c r="G42" s="241"/>
      <c r="H42" s="48" t="s">
        <v>57</v>
      </c>
      <c r="I42" s="53">
        <f>'[2]Budget assumptions'!H155</f>
        <v>11640</v>
      </c>
      <c r="J42" s="53">
        <f>$I$42</f>
        <v>11640</v>
      </c>
      <c r="K42" s="53">
        <f t="shared" ref="K42:V42" si="8">$I$42</f>
        <v>11640</v>
      </c>
      <c r="L42" s="53">
        <f t="shared" si="8"/>
        <v>11640</v>
      </c>
      <c r="M42" s="52">
        <f>AVERAGE(I42:L42)</f>
        <v>11640</v>
      </c>
      <c r="N42" s="53">
        <f t="shared" si="8"/>
        <v>11640</v>
      </c>
      <c r="O42" s="53">
        <f t="shared" si="8"/>
        <v>11640</v>
      </c>
      <c r="P42" s="53">
        <f t="shared" si="8"/>
        <v>11640</v>
      </c>
      <c r="Q42" s="53">
        <f t="shared" si="8"/>
        <v>11640</v>
      </c>
      <c r="R42" s="52">
        <f>AVERAGE(N42:Q42)</f>
        <v>11640</v>
      </c>
      <c r="S42" s="53">
        <f t="shared" si="8"/>
        <v>11640</v>
      </c>
      <c r="T42" s="53">
        <f t="shared" si="8"/>
        <v>11640</v>
      </c>
      <c r="U42" s="53">
        <f t="shared" si="8"/>
        <v>11640</v>
      </c>
      <c r="V42" s="53">
        <f t="shared" si="8"/>
        <v>11640</v>
      </c>
      <c r="W42" s="52">
        <f>AVERAGE(S42:V42)</f>
        <v>11640</v>
      </c>
      <c r="X42" s="242"/>
      <c r="Y42" s="60"/>
    </row>
    <row r="43" spans="1:26" ht="18" customHeight="1" x14ac:dyDescent="0.5">
      <c r="A43" s="236"/>
      <c r="B43" s="59"/>
      <c r="C43" s="59"/>
      <c r="D43" s="240"/>
      <c r="E43" s="257"/>
      <c r="F43" s="240"/>
      <c r="G43" s="241"/>
      <c r="H43" s="48" t="s">
        <v>58</v>
      </c>
      <c r="I43" s="53">
        <f>I41*I42</f>
        <v>0</v>
      </c>
      <c r="J43" s="53">
        <f>J41*J42</f>
        <v>0</v>
      </c>
      <c r="K43" s="53">
        <f>K41*K42</f>
        <v>0</v>
      </c>
      <c r="L43" s="53">
        <f>L41*L42</f>
        <v>0</v>
      </c>
      <c r="M43" s="52">
        <f>SUM(I43:L43)</f>
        <v>0</v>
      </c>
      <c r="N43" s="53">
        <f>N41*N42</f>
        <v>0</v>
      </c>
      <c r="O43" s="53">
        <f>O41*O42</f>
        <v>11640</v>
      </c>
      <c r="P43" s="53">
        <f>P41*P42</f>
        <v>11640</v>
      </c>
      <c r="Q43" s="53">
        <f>Q41*Q42</f>
        <v>0</v>
      </c>
      <c r="R43" s="52">
        <f>SUM(N43:Q43)</f>
        <v>23280</v>
      </c>
      <c r="S43" s="53">
        <f>S41*S42</f>
        <v>0</v>
      </c>
      <c r="T43" s="53">
        <f>T41*T42</f>
        <v>11640</v>
      </c>
      <c r="U43" s="53">
        <f>U41*U42</f>
        <v>11640</v>
      </c>
      <c r="V43" s="53">
        <f>V41*V42</f>
        <v>0</v>
      </c>
      <c r="W43" s="52">
        <f>SUM(S43:V43)</f>
        <v>23280</v>
      </c>
      <c r="X43" s="242"/>
      <c r="Y43" s="60"/>
    </row>
    <row r="44" spans="1:26" ht="18.3" customHeight="1" x14ac:dyDescent="0.5">
      <c r="A44" s="236" t="s">
        <v>89</v>
      </c>
      <c r="B44" s="57">
        <v>22</v>
      </c>
      <c r="C44" s="63" t="s">
        <v>90</v>
      </c>
      <c r="D44" s="238" t="s">
        <v>91</v>
      </c>
      <c r="E44" s="238" t="s">
        <v>92</v>
      </c>
      <c r="F44" s="238" t="s">
        <v>93</v>
      </c>
      <c r="G44" s="241"/>
      <c r="H44" s="48" t="s">
        <v>54</v>
      </c>
      <c r="I44" s="48" t="s">
        <v>77</v>
      </c>
      <c r="J44" s="48" t="str">
        <f>I44</f>
        <v>Consultancy</v>
      </c>
      <c r="K44" s="48" t="str">
        <f>J44</f>
        <v>Consultancy</v>
      </c>
      <c r="L44" s="48" t="str">
        <f>K44</f>
        <v>Consultancy</v>
      </c>
      <c r="M44" s="56" t="str">
        <f>I44</f>
        <v>Consultancy</v>
      </c>
      <c r="N44" s="48" t="str">
        <f>M44</f>
        <v>Consultancy</v>
      </c>
      <c r="O44" s="48" t="str">
        <f>N44</f>
        <v>Consultancy</v>
      </c>
      <c r="P44" s="48" t="str">
        <f>O44</f>
        <v>Consultancy</v>
      </c>
      <c r="Q44" s="48" t="str">
        <f>P44</f>
        <v>Consultancy</v>
      </c>
      <c r="R44" s="56" t="str">
        <f>M44</f>
        <v>Consultancy</v>
      </c>
      <c r="S44" s="48" t="str">
        <f>R44</f>
        <v>Consultancy</v>
      </c>
      <c r="T44" s="48" t="str">
        <f>S44</f>
        <v>Consultancy</v>
      </c>
      <c r="U44" s="48" t="str">
        <f>T44</f>
        <v>Consultancy</v>
      </c>
      <c r="V44" s="48" t="str">
        <f>U44</f>
        <v>Consultancy</v>
      </c>
      <c r="W44" s="56" t="str">
        <f>R44</f>
        <v>Consultancy</v>
      </c>
      <c r="X44" s="242">
        <f>SUM(M48,R48,W48)</f>
        <v>277072</v>
      </c>
      <c r="Y44" s="64"/>
    </row>
    <row r="45" spans="1:26" ht="18.3" customHeight="1" x14ac:dyDescent="0.5">
      <c r="A45" s="236"/>
      <c r="B45" s="58">
        <v>23</v>
      </c>
      <c r="C45" s="63" t="s">
        <v>94</v>
      </c>
      <c r="D45" s="239"/>
      <c r="E45" s="257"/>
      <c r="F45" s="239"/>
      <c r="G45" s="241"/>
      <c r="H45" s="48" t="s">
        <v>56</v>
      </c>
      <c r="I45" s="51">
        <v>0.25</v>
      </c>
      <c r="J45" s="51">
        <v>0.25</v>
      </c>
      <c r="K45" s="51">
        <v>0.25</v>
      </c>
      <c r="L45" s="51">
        <v>0.25</v>
      </c>
      <c r="M45" s="52">
        <f>SUM(I45:L45)</f>
        <v>1</v>
      </c>
      <c r="N45" s="51">
        <v>0.25</v>
      </c>
      <c r="O45" s="51">
        <v>0.25</v>
      </c>
      <c r="P45" s="51">
        <v>0.25</v>
      </c>
      <c r="Q45" s="51">
        <v>0.25</v>
      </c>
      <c r="R45" s="52">
        <f>SUM(N45:Q45)</f>
        <v>1</v>
      </c>
      <c r="S45" s="51">
        <v>0.25</v>
      </c>
      <c r="T45" s="51">
        <v>0.25</v>
      </c>
      <c r="U45" s="51">
        <v>0.25</v>
      </c>
      <c r="V45" s="51">
        <v>0.25</v>
      </c>
      <c r="W45" s="52">
        <f>SUM(S45:V45)</f>
        <v>1</v>
      </c>
      <c r="X45" s="242"/>
      <c r="Y45" s="64"/>
    </row>
    <row r="46" spans="1:26" ht="18.3" customHeight="1" x14ac:dyDescent="0.5">
      <c r="A46" s="236"/>
      <c r="B46" s="58">
        <v>24</v>
      </c>
      <c r="C46" s="63" t="s">
        <v>95</v>
      </c>
      <c r="D46" s="239"/>
      <c r="E46" s="257"/>
      <c r="F46" s="239"/>
      <c r="G46" s="241"/>
      <c r="H46" s="48" t="s">
        <v>57</v>
      </c>
      <c r="I46" s="53">
        <f>'[2]Budget assumptions'!D169</f>
        <v>89024</v>
      </c>
      <c r="J46" s="53">
        <f>$I$46</f>
        <v>89024</v>
      </c>
      <c r="K46" s="53">
        <f>$I$46</f>
        <v>89024</v>
      </c>
      <c r="L46" s="53">
        <f>$I$46</f>
        <v>89024</v>
      </c>
      <c r="M46" s="52">
        <f>AVERAGE(I46:L46)</f>
        <v>89024</v>
      </c>
      <c r="N46" s="53">
        <f>'[2]Budget assumptions'!E169</f>
        <v>94024</v>
      </c>
      <c r="O46" s="53">
        <f>$N$46</f>
        <v>94024</v>
      </c>
      <c r="P46" s="53">
        <f>$N$46</f>
        <v>94024</v>
      </c>
      <c r="Q46" s="53">
        <f>$N$46</f>
        <v>94024</v>
      </c>
      <c r="R46" s="52">
        <f>AVERAGE(N46:Q46)</f>
        <v>94024</v>
      </c>
      <c r="S46" s="53">
        <f>'[2]Budget assumptions'!F169</f>
        <v>94024</v>
      </c>
      <c r="T46" s="53">
        <f>$S$46</f>
        <v>94024</v>
      </c>
      <c r="U46" s="53">
        <f>$S$46</f>
        <v>94024</v>
      </c>
      <c r="V46" s="53">
        <f>$S$46</f>
        <v>94024</v>
      </c>
      <c r="W46" s="52">
        <f>AVERAGE(S46:V46)</f>
        <v>94024</v>
      </c>
      <c r="X46" s="242"/>
      <c r="Y46" s="64"/>
    </row>
    <row r="47" spans="1:26" ht="18.3" customHeight="1" x14ac:dyDescent="0.5">
      <c r="A47" s="236"/>
      <c r="B47" s="58">
        <v>25</v>
      </c>
      <c r="C47" s="63" t="s">
        <v>96</v>
      </c>
      <c r="D47" s="239"/>
      <c r="E47" s="257"/>
      <c r="F47" s="239"/>
      <c r="G47" s="241"/>
      <c r="H47" s="48"/>
      <c r="I47" s="53"/>
      <c r="J47" s="53"/>
      <c r="K47" s="53"/>
      <c r="L47" s="53"/>
      <c r="M47" s="52"/>
      <c r="N47" s="53"/>
      <c r="O47" s="53"/>
      <c r="P47" s="53"/>
      <c r="Q47" s="53"/>
      <c r="R47" s="52"/>
      <c r="S47" s="53"/>
      <c r="T47" s="53"/>
      <c r="U47" s="53"/>
      <c r="V47" s="53"/>
      <c r="W47" s="52"/>
      <c r="X47" s="242"/>
      <c r="Y47" s="64"/>
    </row>
    <row r="48" spans="1:26" ht="18.3" customHeight="1" x14ac:dyDescent="0.5">
      <c r="A48" s="236"/>
      <c r="B48" s="59">
        <v>26</v>
      </c>
      <c r="C48" s="63" t="s">
        <v>51</v>
      </c>
      <c r="D48" s="240"/>
      <c r="E48" s="257"/>
      <c r="F48" s="240"/>
      <c r="G48" s="241"/>
      <c r="H48" s="48" t="s">
        <v>58</v>
      </c>
      <c r="I48" s="53">
        <f>I45*I46</f>
        <v>22256</v>
      </c>
      <c r="J48" s="53">
        <f>J45*J46</f>
        <v>22256</v>
      </c>
      <c r="K48" s="53">
        <f>K45*K46</f>
        <v>22256</v>
      </c>
      <c r="L48" s="53">
        <f>L45*L46</f>
        <v>22256</v>
      </c>
      <c r="M48" s="52">
        <f>SUM(I48:L48)</f>
        <v>89024</v>
      </c>
      <c r="N48" s="53">
        <f>N45*N46</f>
        <v>23506</v>
      </c>
      <c r="O48" s="53">
        <f>O45*O46</f>
        <v>23506</v>
      </c>
      <c r="P48" s="53">
        <f>P45*P46</f>
        <v>23506</v>
      </c>
      <c r="Q48" s="53">
        <f>Q45*Q46</f>
        <v>23506</v>
      </c>
      <c r="R48" s="52">
        <f>SUM(N48:Q48)</f>
        <v>94024</v>
      </c>
      <c r="S48" s="53">
        <f>S45*S46</f>
        <v>23506</v>
      </c>
      <c r="T48" s="53">
        <f>T45*T46</f>
        <v>23506</v>
      </c>
      <c r="U48" s="53">
        <f>U45*U46</f>
        <v>23506</v>
      </c>
      <c r="V48" s="53">
        <f>V45*V46</f>
        <v>23506</v>
      </c>
      <c r="W48" s="52">
        <f>SUM(S48:V48)</f>
        <v>94024</v>
      </c>
      <c r="X48" s="242"/>
      <c r="Y48" s="64"/>
    </row>
    <row r="49" spans="1:26" ht="18.600000000000001" customHeight="1" x14ac:dyDescent="0.5">
      <c r="A49" s="236" t="s">
        <v>97</v>
      </c>
      <c r="B49" s="57">
        <v>27</v>
      </c>
      <c r="C49" s="55" t="s">
        <v>98</v>
      </c>
      <c r="D49" s="238" t="s">
        <v>99</v>
      </c>
      <c r="E49" s="238" t="s">
        <v>516</v>
      </c>
      <c r="F49" s="238" t="s">
        <v>100</v>
      </c>
      <c r="G49" s="241"/>
      <c r="H49" s="48" t="s">
        <v>54</v>
      </c>
      <c r="I49" s="48" t="s">
        <v>101</v>
      </c>
      <c r="J49" s="48" t="str">
        <f>I49</f>
        <v>Event</v>
      </c>
      <c r="K49" s="48" t="str">
        <f>J49</f>
        <v>Event</v>
      </c>
      <c r="L49" s="48" t="str">
        <f>K49</f>
        <v>Event</v>
      </c>
      <c r="M49" s="56" t="str">
        <f>I49</f>
        <v>Event</v>
      </c>
      <c r="N49" s="48" t="str">
        <f>M49</f>
        <v>Event</v>
      </c>
      <c r="O49" s="48" t="str">
        <f>N49</f>
        <v>Event</v>
      </c>
      <c r="P49" s="48" t="str">
        <f>O49</f>
        <v>Event</v>
      </c>
      <c r="Q49" s="48" t="str">
        <f>P49</f>
        <v>Event</v>
      </c>
      <c r="R49" s="56" t="str">
        <f>M49</f>
        <v>Event</v>
      </c>
      <c r="S49" s="48" t="str">
        <f>R49</f>
        <v>Event</v>
      </c>
      <c r="T49" s="48" t="str">
        <f>S49</f>
        <v>Event</v>
      </c>
      <c r="U49" s="48" t="str">
        <f>T49</f>
        <v>Event</v>
      </c>
      <c r="V49" s="48" t="str">
        <f>U49</f>
        <v>Event</v>
      </c>
      <c r="W49" s="56" t="str">
        <f>R49</f>
        <v>Event</v>
      </c>
      <c r="X49" s="242">
        <f>SUM(M52,R52,W52)</f>
        <v>34870</v>
      </c>
      <c r="Y49" s="64"/>
    </row>
    <row r="50" spans="1:26" ht="18.600000000000001" customHeight="1" x14ac:dyDescent="0.5">
      <c r="A50" s="236"/>
      <c r="B50" s="58"/>
      <c r="C50" s="58"/>
      <c r="D50" s="239"/>
      <c r="E50" s="239"/>
      <c r="F50" s="239"/>
      <c r="G50" s="241"/>
      <c r="H50" s="48" t="s">
        <v>56</v>
      </c>
      <c r="I50" s="53">
        <v>0</v>
      </c>
      <c r="J50" s="53">
        <v>1</v>
      </c>
      <c r="K50" s="53">
        <v>1</v>
      </c>
      <c r="L50" s="53">
        <v>2</v>
      </c>
      <c r="M50" s="52">
        <f>SUM(I50:L50)</f>
        <v>4</v>
      </c>
      <c r="N50" s="53">
        <v>0</v>
      </c>
      <c r="O50" s="53">
        <v>1</v>
      </c>
      <c r="P50" s="53">
        <v>1</v>
      </c>
      <c r="Q50" s="53">
        <v>2</v>
      </c>
      <c r="R50" s="52">
        <f>SUM(N50:Q50)</f>
        <v>4</v>
      </c>
      <c r="S50" s="53">
        <v>0</v>
      </c>
      <c r="T50" s="53">
        <v>1</v>
      </c>
      <c r="U50" s="53">
        <v>2</v>
      </c>
      <c r="V50" s="214">
        <v>0</v>
      </c>
      <c r="W50" s="52">
        <f>SUM(S50:V50)</f>
        <v>3</v>
      </c>
      <c r="X50" s="242"/>
      <c r="Y50" s="64"/>
    </row>
    <row r="51" spans="1:26" ht="18.600000000000001" customHeight="1" x14ac:dyDescent="0.5">
      <c r="A51" s="236"/>
      <c r="B51" s="58"/>
      <c r="C51" s="58"/>
      <c r="D51" s="239"/>
      <c r="E51" s="239"/>
      <c r="F51" s="239"/>
      <c r="G51" s="241"/>
      <c r="H51" s="48" t="s">
        <v>57</v>
      </c>
      <c r="I51" s="53">
        <f>'[2]Budget assumptions'!H183</f>
        <v>3170</v>
      </c>
      <c r="J51" s="53">
        <f>$I$51</f>
        <v>3170</v>
      </c>
      <c r="K51" s="53">
        <f>$I$51</f>
        <v>3170</v>
      </c>
      <c r="L51" s="53">
        <f>$I$51</f>
        <v>3170</v>
      </c>
      <c r="M51" s="52">
        <f>AVERAGE(I51:L51)</f>
        <v>3170</v>
      </c>
      <c r="N51" s="53">
        <f>$I$51</f>
        <v>3170</v>
      </c>
      <c r="O51" s="53">
        <f t="shared" ref="O51:V51" si="9">$I$51</f>
        <v>3170</v>
      </c>
      <c r="P51" s="53">
        <f t="shared" si="9"/>
        <v>3170</v>
      </c>
      <c r="Q51" s="53">
        <f t="shared" si="9"/>
        <v>3170</v>
      </c>
      <c r="R51" s="52">
        <f>AVERAGE(N51:Q51)</f>
        <v>3170</v>
      </c>
      <c r="S51" s="53">
        <f t="shared" si="9"/>
        <v>3170</v>
      </c>
      <c r="T51" s="53">
        <f t="shared" si="9"/>
        <v>3170</v>
      </c>
      <c r="U51" s="53">
        <f t="shared" si="9"/>
        <v>3170</v>
      </c>
      <c r="V51" s="214">
        <f t="shared" si="9"/>
        <v>3170</v>
      </c>
      <c r="W51" s="52">
        <f>AVERAGE(S51:V51)</f>
        <v>3170</v>
      </c>
      <c r="X51" s="242"/>
      <c r="Y51" s="64"/>
    </row>
    <row r="52" spans="1:26" ht="18.600000000000001" customHeight="1" x14ac:dyDescent="0.5">
      <c r="A52" s="236"/>
      <c r="B52" s="59"/>
      <c r="C52" s="59"/>
      <c r="D52" s="240"/>
      <c r="E52" s="240"/>
      <c r="F52" s="240"/>
      <c r="G52" s="241"/>
      <c r="H52" s="48" t="s">
        <v>58</v>
      </c>
      <c r="I52" s="53">
        <f>I50*I51</f>
        <v>0</v>
      </c>
      <c r="J52" s="53">
        <f>J50*J51</f>
        <v>3170</v>
      </c>
      <c r="K52" s="53">
        <f>K50*K51</f>
        <v>3170</v>
      </c>
      <c r="L52" s="53">
        <f>L50*L51</f>
        <v>6340</v>
      </c>
      <c r="M52" s="52">
        <f>SUM(I52:L52)</f>
        <v>12680</v>
      </c>
      <c r="N52" s="53">
        <f>N50*N51</f>
        <v>0</v>
      </c>
      <c r="O52" s="53">
        <f>O50*O51</f>
        <v>3170</v>
      </c>
      <c r="P52" s="53">
        <f>P50*P51</f>
        <v>3170</v>
      </c>
      <c r="Q52" s="53">
        <f>Q50*Q51</f>
        <v>6340</v>
      </c>
      <c r="R52" s="52">
        <f>SUM(N52:Q52)</f>
        <v>12680</v>
      </c>
      <c r="S52" s="53">
        <f>S50*S51</f>
        <v>0</v>
      </c>
      <c r="T52" s="53">
        <f>T50*T51</f>
        <v>3170</v>
      </c>
      <c r="U52" s="53">
        <f>U50*U51</f>
        <v>6340</v>
      </c>
      <c r="V52" s="214">
        <f>V50*V51</f>
        <v>0</v>
      </c>
      <c r="W52" s="52">
        <f>SUM(S52:V52)</f>
        <v>9510</v>
      </c>
      <c r="X52" s="242"/>
      <c r="Y52" s="64"/>
    </row>
    <row r="53" spans="1:26" ht="15.6" x14ac:dyDescent="0.5">
      <c r="A53" s="39"/>
      <c r="B53" s="39"/>
      <c r="C53" s="39"/>
      <c r="D53" s="265" t="s">
        <v>102</v>
      </c>
      <c r="E53" s="266"/>
      <c r="F53" s="267"/>
      <c r="G53" s="40"/>
      <c r="H53" s="40"/>
      <c r="I53" s="41">
        <f>SUM(I54)</f>
        <v>41924</v>
      </c>
      <c r="J53" s="41">
        <f t="shared" ref="J53:X53" si="10">SUM(J54)</f>
        <v>45860.399999999994</v>
      </c>
      <c r="K53" s="41">
        <f t="shared" si="10"/>
        <v>45860.399999999994</v>
      </c>
      <c r="L53" s="41">
        <f t="shared" si="10"/>
        <v>54207.200000000004</v>
      </c>
      <c r="M53" s="41">
        <f t="shared" si="10"/>
        <v>187852</v>
      </c>
      <c r="N53" s="41">
        <f t="shared" si="10"/>
        <v>79293.75</v>
      </c>
      <c r="O53" s="41">
        <f t="shared" si="10"/>
        <v>58189.75</v>
      </c>
      <c r="P53" s="41">
        <f t="shared" si="10"/>
        <v>58189.75</v>
      </c>
      <c r="Q53" s="41">
        <f t="shared" si="10"/>
        <v>58189.75</v>
      </c>
      <c r="R53" s="41">
        <f t="shared" si="10"/>
        <v>253863</v>
      </c>
      <c r="S53" s="41">
        <f t="shared" si="10"/>
        <v>41971</v>
      </c>
      <c r="T53" s="41">
        <f t="shared" si="10"/>
        <v>20867</v>
      </c>
      <c r="U53" s="41">
        <f t="shared" si="10"/>
        <v>20867</v>
      </c>
      <c r="V53" s="41">
        <f t="shared" si="10"/>
        <v>20867</v>
      </c>
      <c r="W53" s="41">
        <f t="shared" si="10"/>
        <v>104572</v>
      </c>
      <c r="X53" s="41">
        <f t="shared" si="10"/>
        <v>546287</v>
      </c>
      <c r="Y53" s="64"/>
    </row>
    <row r="54" spans="1:26" ht="14.4" x14ac:dyDescent="0.5">
      <c r="A54" s="42" t="s">
        <v>103</v>
      </c>
      <c r="B54" s="42"/>
      <c r="C54" s="42"/>
      <c r="D54" s="268" t="s">
        <v>104</v>
      </c>
      <c r="E54" s="269"/>
      <c r="F54" s="42"/>
      <c r="G54" s="43"/>
      <c r="H54" s="43"/>
      <c r="I54" s="44">
        <f>SUM(I58,I62,I66,I71)</f>
        <v>41924</v>
      </c>
      <c r="J54" s="44">
        <f t="shared" ref="J54:W54" si="11">SUM(J58,J62,J66,J71)</f>
        <v>45860.399999999994</v>
      </c>
      <c r="K54" s="44">
        <f t="shared" si="11"/>
        <v>45860.399999999994</v>
      </c>
      <c r="L54" s="44">
        <f t="shared" si="11"/>
        <v>54207.200000000004</v>
      </c>
      <c r="M54" s="45">
        <f t="shared" si="11"/>
        <v>187852</v>
      </c>
      <c r="N54" s="44">
        <f>SUM(N58,N62,N66,N71)</f>
        <v>79293.75</v>
      </c>
      <c r="O54" s="44">
        <f t="shared" si="11"/>
        <v>58189.75</v>
      </c>
      <c r="P54" s="44">
        <f t="shared" si="11"/>
        <v>58189.75</v>
      </c>
      <c r="Q54" s="44">
        <f t="shared" si="11"/>
        <v>58189.75</v>
      </c>
      <c r="R54" s="45">
        <f t="shared" si="11"/>
        <v>253863</v>
      </c>
      <c r="S54" s="44">
        <f>SUM(S58,S62,S66,S71)</f>
        <v>41971</v>
      </c>
      <c r="T54" s="44">
        <f t="shared" si="11"/>
        <v>20867</v>
      </c>
      <c r="U54" s="44">
        <f t="shared" si="11"/>
        <v>20867</v>
      </c>
      <c r="V54" s="44">
        <f t="shared" si="11"/>
        <v>20867</v>
      </c>
      <c r="W54" s="45">
        <f t="shared" si="11"/>
        <v>104572</v>
      </c>
      <c r="X54" s="44">
        <f>SUM(X55:X71)</f>
        <v>546287</v>
      </c>
      <c r="Y54" s="64"/>
    </row>
    <row r="55" spans="1:26" ht="21.3" customHeight="1" x14ac:dyDescent="0.5">
      <c r="A55" s="236" t="s">
        <v>105</v>
      </c>
      <c r="B55" s="57">
        <v>28</v>
      </c>
      <c r="C55" s="55" t="s">
        <v>106</v>
      </c>
      <c r="D55" s="261" t="s">
        <v>107</v>
      </c>
      <c r="E55" s="252" t="s">
        <v>108</v>
      </c>
      <c r="F55" s="270" t="s">
        <v>109</v>
      </c>
      <c r="G55" s="241"/>
      <c r="H55" s="48" t="s">
        <v>54</v>
      </c>
      <c r="I55" s="48" t="s">
        <v>77</v>
      </c>
      <c r="J55" s="48" t="str">
        <f>I55</f>
        <v>Consultancy</v>
      </c>
      <c r="K55" s="48" t="str">
        <f>J55</f>
        <v>Consultancy</v>
      </c>
      <c r="L55" s="48" t="str">
        <f>K55</f>
        <v>Consultancy</v>
      </c>
      <c r="M55" s="56" t="str">
        <f>I55</f>
        <v>Consultancy</v>
      </c>
      <c r="N55" s="48" t="str">
        <f>M55</f>
        <v>Consultancy</v>
      </c>
      <c r="O55" s="48" t="str">
        <f>N55</f>
        <v>Consultancy</v>
      </c>
      <c r="P55" s="48" t="str">
        <f>O55</f>
        <v>Consultancy</v>
      </c>
      <c r="Q55" s="48" t="str">
        <f>P55</f>
        <v>Consultancy</v>
      </c>
      <c r="R55" s="56" t="str">
        <f>M55</f>
        <v>Consultancy</v>
      </c>
      <c r="S55" s="48" t="str">
        <f>R55</f>
        <v>Consultancy</v>
      </c>
      <c r="T55" s="48" t="str">
        <f>S55</f>
        <v>Consultancy</v>
      </c>
      <c r="U55" s="48" t="str">
        <f>T55</f>
        <v>Consultancy</v>
      </c>
      <c r="V55" s="48" t="str">
        <f>U55</f>
        <v>Consultancy</v>
      </c>
      <c r="W55" s="56" t="str">
        <f>R55</f>
        <v>Consultancy</v>
      </c>
      <c r="X55" s="242">
        <f>SUM(M58,R58,W58)</f>
        <v>140544</v>
      </c>
      <c r="Y55" s="258"/>
      <c r="Z55" s="259"/>
    </row>
    <row r="56" spans="1:26" ht="21.3" customHeight="1" x14ac:dyDescent="0.5">
      <c r="A56" s="236"/>
      <c r="B56" s="58">
        <v>29</v>
      </c>
      <c r="C56" s="55" t="s">
        <v>51</v>
      </c>
      <c r="D56" s="262"/>
      <c r="E56" s="257"/>
      <c r="F56" s="271"/>
      <c r="G56" s="241"/>
      <c r="H56" s="48" t="s">
        <v>56</v>
      </c>
      <c r="I56" s="51">
        <v>0.25</v>
      </c>
      <c r="J56" s="51">
        <v>0.25</v>
      </c>
      <c r="K56" s="51">
        <v>0.25</v>
      </c>
      <c r="L56" s="51">
        <v>0.25</v>
      </c>
      <c r="M56" s="52">
        <f>SUM(I56:L56)</f>
        <v>1</v>
      </c>
      <c r="N56" s="51">
        <v>0.25</v>
      </c>
      <c r="O56" s="51">
        <v>0.25</v>
      </c>
      <c r="P56" s="51">
        <v>0.25</v>
      </c>
      <c r="Q56" s="51">
        <v>0.25</v>
      </c>
      <c r="R56" s="52">
        <f>SUM(N56:Q56)</f>
        <v>1</v>
      </c>
      <c r="S56" s="53">
        <v>0</v>
      </c>
      <c r="T56" s="53">
        <v>0</v>
      </c>
      <c r="U56" s="53">
        <v>0</v>
      </c>
      <c r="V56" s="53">
        <v>0</v>
      </c>
      <c r="W56" s="52">
        <f>SUM(S56:V56)</f>
        <v>0</v>
      </c>
      <c r="X56" s="242"/>
      <c r="Y56" s="258"/>
      <c r="Z56" s="259"/>
    </row>
    <row r="57" spans="1:26" ht="21.3" customHeight="1" x14ac:dyDescent="0.5">
      <c r="A57" s="236"/>
      <c r="B57" s="58"/>
      <c r="C57" s="58"/>
      <c r="D57" s="262"/>
      <c r="E57" s="257"/>
      <c r="F57" s="271"/>
      <c r="G57" s="241"/>
      <c r="H57" s="48" t="s">
        <v>57</v>
      </c>
      <c r="I57" s="53">
        <f>'[2]Budget assumptions'!D210</f>
        <v>70272</v>
      </c>
      <c r="J57" s="53">
        <f>$I$57</f>
        <v>70272</v>
      </c>
      <c r="K57" s="53">
        <f>$I$57</f>
        <v>70272</v>
      </c>
      <c r="L57" s="53">
        <f>$I$57</f>
        <v>70272</v>
      </c>
      <c r="M57" s="52">
        <f>AVERAGE(I57:L57)</f>
        <v>70272</v>
      </c>
      <c r="N57" s="53">
        <f>$I$57</f>
        <v>70272</v>
      </c>
      <c r="O57" s="53">
        <f>$I$57</f>
        <v>70272</v>
      </c>
      <c r="P57" s="53">
        <f>$I$57</f>
        <v>70272</v>
      </c>
      <c r="Q57" s="53">
        <f>$I$57</f>
        <v>70272</v>
      </c>
      <c r="R57" s="52">
        <f>AVERAGE(N57:Q57)</f>
        <v>70272</v>
      </c>
      <c r="S57" s="53">
        <f>$I$57</f>
        <v>70272</v>
      </c>
      <c r="T57" s="53">
        <f>$I$57</f>
        <v>70272</v>
      </c>
      <c r="U57" s="53">
        <f>$I$57</f>
        <v>70272</v>
      </c>
      <c r="V57" s="53">
        <f>$I$57</f>
        <v>70272</v>
      </c>
      <c r="W57" s="52">
        <f>AVERAGE(S57:V57)</f>
        <v>70272</v>
      </c>
      <c r="X57" s="242"/>
      <c r="Y57" s="258"/>
      <c r="Z57" s="259"/>
    </row>
    <row r="58" spans="1:26" ht="21.3" customHeight="1" x14ac:dyDescent="0.5">
      <c r="A58" s="236"/>
      <c r="B58" s="59"/>
      <c r="C58" s="59"/>
      <c r="D58" s="263"/>
      <c r="E58" s="257"/>
      <c r="F58" s="272"/>
      <c r="G58" s="241"/>
      <c r="H58" s="48" t="s">
        <v>58</v>
      </c>
      <c r="I58" s="53">
        <f>I56*I57</f>
        <v>17568</v>
      </c>
      <c r="J58" s="53">
        <f>J56*J57</f>
        <v>17568</v>
      </c>
      <c r="K58" s="53">
        <f>K56*K57</f>
        <v>17568</v>
      </c>
      <c r="L58" s="53">
        <f>L56*L57</f>
        <v>17568</v>
      </c>
      <c r="M58" s="52">
        <f>SUM(I58:L58)</f>
        <v>70272</v>
      </c>
      <c r="N58" s="53">
        <f>N56*N57</f>
        <v>17568</v>
      </c>
      <c r="O58" s="53">
        <f>O56*O57</f>
        <v>17568</v>
      </c>
      <c r="P58" s="53">
        <f>P56*P57</f>
        <v>17568</v>
      </c>
      <c r="Q58" s="53">
        <f>Q56*Q57</f>
        <v>17568</v>
      </c>
      <c r="R58" s="52">
        <f>SUM(N58:Q58)</f>
        <v>70272</v>
      </c>
      <c r="S58" s="53">
        <f>S56*S57</f>
        <v>0</v>
      </c>
      <c r="T58" s="53">
        <f>T56*T57</f>
        <v>0</v>
      </c>
      <c r="U58" s="53">
        <f>U56*U57</f>
        <v>0</v>
      </c>
      <c r="V58" s="53">
        <f>V56*V57</f>
        <v>0</v>
      </c>
      <c r="W58" s="52">
        <f>SUM(S58:V58)</f>
        <v>0</v>
      </c>
      <c r="X58" s="242"/>
      <c r="Y58" s="258"/>
      <c r="Z58" s="259"/>
    </row>
    <row r="59" spans="1:26" ht="24.6" x14ac:dyDescent="0.5">
      <c r="A59" s="236" t="s">
        <v>110</v>
      </c>
      <c r="B59" s="57">
        <v>31</v>
      </c>
      <c r="C59" s="55" t="s">
        <v>60</v>
      </c>
      <c r="D59" s="261" t="s">
        <v>111</v>
      </c>
      <c r="E59" s="264" t="s">
        <v>507</v>
      </c>
      <c r="F59" s="238" t="s">
        <v>112</v>
      </c>
      <c r="G59" s="241"/>
      <c r="H59" s="48" t="s">
        <v>54</v>
      </c>
      <c r="I59" s="48" t="s">
        <v>101</v>
      </c>
      <c r="J59" s="48" t="str">
        <f>I59</f>
        <v>Event</v>
      </c>
      <c r="K59" s="48" t="str">
        <f>J59</f>
        <v>Event</v>
      </c>
      <c r="L59" s="48" t="str">
        <f>K59</f>
        <v>Event</v>
      </c>
      <c r="M59" s="56" t="str">
        <f>I59</f>
        <v>Event</v>
      </c>
      <c r="N59" s="48" t="str">
        <f>M59</f>
        <v>Event</v>
      </c>
      <c r="O59" s="48" t="str">
        <f>N59</f>
        <v>Event</v>
      </c>
      <c r="P59" s="48" t="str">
        <f>O59</f>
        <v>Event</v>
      </c>
      <c r="Q59" s="48" t="str">
        <f>P59</f>
        <v>Event</v>
      </c>
      <c r="R59" s="56" t="str">
        <f>M59</f>
        <v>Event</v>
      </c>
      <c r="S59" s="48" t="str">
        <f>R59</f>
        <v>Event</v>
      </c>
      <c r="T59" s="48" t="str">
        <f>S59</f>
        <v>Event</v>
      </c>
      <c r="U59" s="48" t="str">
        <f>T59</f>
        <v>Event</v>
      </c>
      <c r="V59" s="48" t="str">
        <f>U59</f>
        <v>Event</v>
      </c>
      <c r="W59" s="56" t="str">
        <f>R59</f>
        <v>Event</v>
      </c>
      <c r="X59" s="242">
        <f>SUM(M62,R62,W62)</f>
        <v>63312</v>
      </c>
      <c r="Y59" s="60"/>
    </row>
    <row r="60" spans="1:26" x14ac:dyDescent="0.5">
      <c r="A60" s="236"/>
      <c r="B60" s="58"/>
      <c r="C60" s="58"/>
      <c r="D60" s="262"/>
      <c r="E60" s="264"/>
      <c r="F60" s="239"/>
      <c r="G60" s="241"/>
      <c r="H60" s="48" t="s">
        <v>56</v>
      </c>
      <c r="I60" s="53">
        <v>1</v>
      </c>
      <c r="J60" s="53">
        <v>0</v>
      </c>
      <c r="K60" s="53">
        <v>0</v>
      </c>
      <c r="L60" s="53">
        <v>0</v>
      </c>
      <c r="M60" s="52">
        <f>SUM(I60:L60)</f>
        <v>1</v>
      </c>
      <c r="N60" s="53">
        <v>1</v>
      </c>
      <c r="O60" s="53">
        <v>0</v>
      </c>
      <c r="P60" s="53">
        <v>0</v>
      </c>
      <c r="Q60" s="53">
        <v>0</v>
      </c>
      <c r="R60" s="52">
        <f>SUM(N60:Q60)</f>
        <v>1</v>
      </c>
      <c r="S60" s="225">
        <v>1</v>
      </c>
      <c r="T60" s="53">
        <v>0</v>
      </c>
      <c r="U60" s="53">
        <v>0</v>
      </c>
      <c r="V60" s="53">
        <v>0</v>
      </c>
      <c r="W60" s="52">
        <f>SUM(S60:V60)</f>
        <v>1</v>
      </c>
      <c r="X60" s="242"/>
      <c r="Y60" s="60"/>
    </row>
    <row r="61" spans="1:26" x14ac:dyDescent="0.5">
      <c r="A61" s="236"/>
      <c r="B61" s="58"/>
      <c r="C61" s="58"/>
      <c r="D61" s="262"/>
      <c r="E61" s="264"/>
      <c r="F61" s="239"/>
      <c r="G61" s="241"/>
      <c r="H61" s="48" t="s">
        <v>57</v>
      </c>
      <c r="I61" s="53">
        <f>'[2]Budget assumptions'!H232</f>
        <v>21104</v>
      </c>
      <c r="J61" s="53">
        <f>$I$61</f>
        <v>21104</v>
      </c>
      <c r="K61" s="53">
        <f>$I$61</f>
        <v>21104</v>
      </c>
      <c r="L61" s="53">
        <f>$I$61</f>
        <v>21104</v>
      </c>
      <c r="M61" s="52">
        <f>AVERAGE(I61:L61)</f>
        <v>21104</v>
      </c>
      <c r="N61" s="53">
        <f>$I$61</f>
        <v>21104</v>
      </c>
      <c r="O61" s="53">
        <f t="shared" ref="O61:V61" si="12">$I$61</f>
        <v>21104</v>
      </c>
      <c r="P61" s="53">
        <f t="shared" si="12"/>
        <v>21104</v>
      </c>
      <c r="Q61" s="53">
        <f t="shared" si="12"/>
        <v>21104</v>
      </c>
      <c r="R61" s="52">
        <f>AVERAGE(N61:Q61)</f>
        <v>21104</v>
      </c>
      <c r="S61" s="225">
        <f t="shared" si="12"/>
        <v>21104</v>
      </c>
      <c r="T61" s="53">
        <f t="shared" si="12"/>
        <v>21104</v>
      </c>
      <c r="U61" s="53">
        <f t="shared" si="12"/>
        <v>21104</v>
      </c>
      <c r="V61" s="53">
        <f t="shared" si="12"/>
        <v>21104</v>
      </c>
      <c r="W61" s="52">
        <f>AVERAGE(S61:V61)</f>
        <v>21104</v>
      </c>
      <c r="X61" s="242"/>
      <c r="Y61" s="60"/>
    </row>
    <row r="62" spans="1:26" x14ac:dyDescent="0.5">
      <c r="A62" s="236"/>
      <c r="B62" s="59"/>
      <c r="C62" s="59"/>
      <c r="D62" s="263"/>
      <c r="E62" s="264"/>
      <c r="F62" s="240"/>
      <c r="G62" s="241"/>
      <c r="H62" s="48" t="s">
        <v>58</v>
      </c>
      <c r="I62" s="53">
        <f>I60*I61</f>
        <v>21104</v>
      </c>
      <c r="J62" s="53">
        <f>J60*J61</f>
        <v>0</v>
      </c>
      <c r="K62" s="53">
        <f>K60*K61</f>
        <v>0</v>
      </c>
      <c r="L62" s="53">
        <f>L60*L61</f>
        <v>0</v>
      </c>
      <c r="M62" s="52">
        <f>SUM(I62:L62)</f>
        <v>21104</v>
      </c>
      <c r="N62" s="53">
        <f>N60*N61</f>
        <v>21104</v>
      </c>
      <c r="O62" s="53">
        <f>O60*O61</f>
        <v>0</v>
      </c>
      <c r="P62" s="53">
        <f>P60*P61</f>
        <v>0</v>
      </c>
      <c r="Q62" s="53">
        <f>Q60*Q61</f>
        <v>0</v>
      </c>
      <c r="R62" s="52">
        <f>SUM(N62:Q62)</f>
        <v>21104</v>
      </c>
      <c r="S62" s="225">
        <f>S60*S61</f>
        <v>21104</v>
      </c>
      <c r="T62" s="53">
        <f>T60*T61</f>
        <v>0</v>
      </c>
      <c r="U62" s="53">
        <f>U60*U61</f>
        <v>0</v>
      </c>
      <c r="V62" s="53">
        <f>V60*V61</f>
        <v>0</v>
      </c>
      <c r="W62" s="52">
        <f>SUM(S62:V62)</f>
        <v>21104</v>
      </c>
      <c r="X62" s="242"/>
      <c r="Y62" s="60"/>
    </row>
    <row r="63" spans="1:26" ht="24.6" x14ac:dyDescent="0.5">
      <c r="A63" s="236" t="s">
        <v>113</v>
      </c>
      <c r="B63" s="57">
        <v>32</v>
      </c>
      <c r="C63" s="55" t="s">
        <v>51</v>
      </c>
      <c r="D63" s="261" t="s">
        <v>114</v>
      </c>
      <c r="E63" s="264" t="s">
        <v>115</v>
      </c>
      <c r="F63" s="270" t="s">
        <v>116</v>
      </c>
      <c r="G63" s="241"/>
      <c r="H63" s="48" t="s">
        <v>54</v>
      </c>
      <c r="I63" s="48" t="s">
        <v>117</v>
      </c>
      <c r="J63" s="48" t="str">
        <f>I63</f>
        <v>Month</v>
      </c>
      <c r="K63" s="48" t="str">
        <f>J63</f>
        <v>Month</v>
      </c>
      <c r="L63" s="48" t="str">
        <f>K63</f>
        <v>Month</v>
      </c>
      <c r="M63" s="56" t="str">
        <f>I63</f>
        <v>Month</v>
      </c>
      <c r="N63" s="48" t="str">
        <f>M63</f>
        <v>Month</v>
      </c>
      <c r="O63" s="48" t="str">
        <f>N63</f>
        <v>Month</v>
      </c>
      <c r="P63" s="48" t="str">
        <f>O63</f>
        <v>Month</v>
      </c>
      <c r="Q63" s="48" t="str">
        <f>P63</f>
        <v>Month</v>
      </c>
      <c r="R63" s="56" t="str">
        <f>M63</f>
        <v>Month</v>
      </c>
      <c r="S63" s="48" t="str">
        <f>R63</f>
        <v>Month</v>
      </c>
      <c r="T63" s="48" t="str">
        <f>S63</f>
        <v>Month</v>
      </c>
      <c r="U63" s="48" t="str">
        <f>T63</f>
        <v>Month</v>
      </c>
      <c r="V63" s="48" t="str">
        <f>U63</f>
        <v>Month</v>
      </c>
      <c r="W63" s="56" t="str">
        <f>R63</f>
        <v>Month</v>
      </c>
      <c r="X63" s="242">
        <f>SUM(M66,R66,W66)</f>
        <v>26016</v>
      </c>
      <c r="Y63" s="60"/>
    </row>
    <row r="64" spans="1:26" x14ac:dyDescent="0.5">
      <c r="A64" s="236"/>
      <c r="B64" s="58"/>
      <c r="C64" s="58"/>
      <c r="D64" s="262"/>
      <c r="E64" s="276"/>
      <c r="F64" s="271"/>
      <c r="G64" s="241"/>
      <c r="H64" s="48" t="s">
        <v>56</v>
      </c>
      <c r="I64" s="53">
        <v>3</v>
      </c>
      <c r="J64" s="53">
        <v>3</v>
      </c>
      <c r="K64" s="53">
        <v>3</v>
      </c>
      <c r="L64" s="53">
        <v>3</v>
      </c>
      <c r="M64" s="52">
        <f>SUM(I64:L64)</f>
        <v>12</v>
      </c>
      <c r="N64" s="53">
        <v>3</v>
      </c>
      <c r="O64" s="53">
        <v>3</v>
      </c>
      <c r="P64" s="53">
        <v>3</v>
      </c>
      <c r="Q64" s="53">
        <v>3</v>
      </c>
      <c r="R64" s="52">
        <f>SUM(N64:Q64)</f>
        <v>12</v>
      </c>
      <c r="S64" s="53">
        <v>0</v>
      </c>
      <c r="T64" s="53">
        <v>0</v>
      </c>
      <c r="U64" s="53">
        <v>0</v>
      </c>
      <c r="V64" s="53">
        <v>0</v>
      </c>
      <c r="W64" s="52">
        <f>SUM(S64:V64)</f>
        <v>0</v>
      </c>
      <c r="X64" s="242"/>
      <c r="Y64" s="60"/>
    </row>
    <row r="65" spans="1:27" x14ac:dyDescent="0.5">
      <c r="A65" s="236"/>
      <c r="B65" s="58"/>
      <c r="C65" s="58"/>
      <c r="D65" s="262"/>
      <c r="E65" s="276"/>
      <c r="F65" s="271"/>
      <c r="G65" s="241"/>
      <c r="H65" s="48" t="s">
        <v>57</v>
      </c>
      <c r="I65" s="53">
        <f>'[2]Unit costs'!E5</f>
        <v>1084</v>
      </c>
      <c r="J65" s="53">
        <f>$I$65</f>
        <v>1084</v>
      </c>
      <c r="K65" s="53">
        <f>$I$65</f>
        <v>1084</v>
      </c>
      <c r="L65" s="53">
        <f>$I$65</f>
        <v>1084</v>
      </c>
      <c r="M65" s="52">
        <f>AVERAGE(I65:L65)</f>
        <v>1084</v>
      </c>
      <c r="N65" s="53">
        <f>$I$65</f>
        <v>1084</v>
      </c>
      <c r="O65" s="53">
        <f t="shared" ref="O65:V65" si="13">$I$65</f>
        <v>1084</v>
      </c>
      <c r="P65" s="53">
        <f t="shared" si="13"/>
        <v>1084</v>
      </c>
      <c r="Q65" s="53">
        <f t="shared" si="13"/>
        <v>1084</v>
      </c>
      <c r="R65" s="52">
        <f>AVERAGE(N65:Q65)</f>
        <v>1084</v>
      </c>
      <c r="S65" s="53">
        <f t="shared" si="13"/>
        <v>1084</v>
      </c>
      <c r="T65" s="53">
        <f t="shared" si="13"/>
        <v>1084</v>
      </c>
      <c r="U65" s="53">
        <f t="shared" si="13"/>
        <v>1084</v>
      </c>
      <c r="V65" s="53">
        <f t="shared" si="13"/>
        <v>1084</v>
      </c>
      <c r="W65" s="52">
        <f>AVERAGE(S65:V65)</f>
        <v>1084</v>
      </c>
      <c r="X65" s="242"/>
      <c r="Y65" s="60"/>
    </row>
    <row r="66" spans="1:27" x14ac:dyDescent="0.5">
      <c r="A66" s="236"/>
      <c r="B66" s="59"/>
      <c r="C66" s="59"/>
      <c r="D66" s="263"/>
      <c r="E66" s="276"/>
      <c r="F66" s="272"/>
      <c r="G66" s="241"/>
      <c r="H66" s="48" t="s">
        <v>58</v>
      </c>
      <c r="I66" s="53">
        <f>I64*I65</f>
        <v>3252</v>
      </c>
      <c r="J66" s="53">
        <f>J64*J65</f>
        <v>3252</v>
      </c>
      <c r="K66" s="53">
        <f>K64*K65</f>
        <v>3252</v>
      </c>
      <c r="L66" s="53">
        <f>L64*L65</f>
        <v>3252</v>
      </c>
      <c r="M66" s="52">
        <f>SUM(I66:L66)</f>
        <v>13008</v>
      </c>
      <c r="N66" s="53">
        <f>N64*N65</f>
        <v>3252</v>
      </c>
      <c r="O66" s="53">
        <f>O64*O65</f>
        <v>3252</v>
      </c>
      <c r="P66" s="53">
        <f>P64*P65</f>
        <v>3252</v>
      </c>
      <c r="Q66" s="53">
        <f>Q64*Q65</f>
        <v>3252</v>
      </c>
      <c r="R66" s="52">
        <f>SUM(N66:Q66)</f>
        <v>13008</v>
      </c>
      <c r="S66" s="53">
        <f>S64*S65</f>
        <v>0</v>
      </c>
      <c r="T66" s="53">
        <f>T64*T65</f>
        <v>0</v>
      </c>
      <c r="U66" s="53">
        <f>U64*U65</f>
        <v>0</v>
      </c>
      <c r="V66" s="53">
        <f>V64*V65</f>
        <v>0</v>
      </c>
      <c r="W66" s="52">
        <f>SUM(S66:V66)</f>
        <v>0</v>
      </c>
      <c r="X66" s="242"/>
      <c r="Y66" s="60"/>
    </row>
    <row r="67" spans="1:27" ht="35.1" customHeight="1" x14ac:dyDescent="0.5">
      <c r="A67" s="277" t="s">
        <v>118</v>
      </c>
      <c r="B67" s="219">
        <v>33</v>
      </c>
      <c r="C67" s="55" t="s">
        <v>51</v>
      </c>
      <c r="D67" s="280" t="s">
        <v>119</v>
      </c>
      <c r="E67" s="270" t="s">
        <v>120</v>
      </c>
      <c r="F67" s="270" t="s">
        <v>121</v>
      </c>
      <c r="G67" s="218"/>
      <c r="H67" s="66" t="s">
        <v>54</v>
      </c>
      <c r="I67" s="67" t="s">
        <v>122</v>
      </c>
      <c r="J67" s="48" t="str">
        <f>I67</f>
        <v>Kit</v>
      </c>
      <c r="K67" s="48" t="str">
        <f>J67</f>
        <v>Kit</v>
      </c>
      <c r="L67" s="48" t="str">
        <f>K67</f>
        <v>Kit</v>
      </c>
      <c r="M67" s="56" t="str">
        <f>I67</f>
        <v>Kit</v>
      </c>
      <c r="N67" s="48" t="str">
        <f>M67</f>
        <v>Kit</v>
      </c>
      <c r="O67" s="48" t="str">
        <f>N67</f>
        <v>Kit</v>
      </c>
      <c r="P67" s="48" t="str">
        <f>O67</f>
        <v>Kit</v>
      </c>
      <c r="Q67" s="48" t="str">
        <f>P67</f>
        <v>Kit</v>
      </c>
      <c r="R67" s="56" t="str">
        <f>N67</f>
        <v>Kit</v>
      </c>
      <c r="S67" s="48" t="str">
        <f>R67</f>
        <v>Kit</v>
      </c>
      <c r="T67" s="48" t="str">
        <f>S67</f>
        <v>Kit</v>
      </c>
      <c r="U67" s="48" t="str">
        <f>T67</f>
        <v>Kit</v>
      </c>
      <c r="V67" s="48" t="str">
        <f>U67</f>
        <v>Kit</v>
      </c>
      <c r="W67" s="56" t="str">
        <f>S67</f>
        <v>Kit</v>
      </c>
      <c r="X67" s="242">
        <f>SUM(M71,R71,W71)</f>
        <v>316415</v>
      </c>
      <c r="Y67" s="64"/>
    </row>
    <row r="68" spans="1:27" ht="39.299999999999997" customHeight="1" x14ac:dyDescent="0.5">
      <c r="A68" s="278"/>
      <c r="B68" s="220">
        <v>34</v>
      </c>
      <c r="C68" s="55" t="s">
        <v>95</v>
      </c>
      <c r="D68" s="281"/>
      <c r="E68" s="271"/>
      <c r="F68" s="271"/>
      <c r="G68" s="218"/>
      <c r="H68" s="66" t="s">
        <v>56</v>
      </c>
      <c r="I68" s="68">
        <v>0</v>
      </c>
      <c r="J68" s="51">
        <v>0.3</v>
      </c>
      <c r="K68" s="51">
        <v>0.3</v>
      </c>
      <c r="L68" s="51">
        <v>0.4</v>
      </c>
      <c r="M68" s="69">
        <f>SUM(I68:L68)</f>
        <v>1</v>
      </c>
      <c r="N68" s="51">
        <v>0.25</v>
      </c>
      <c r="O68" s="51">
        <v>0.25</v>
      </c>
      <c r="P68" s="51">
        <v>0.25</v>
      </c>
      <c r="Q68" s="51">
        <v>0.25</v>
      </c>
      <c r="R68" s="69">
        <f>SUM(N68:Q68)</f>
        <v>1</v>
      </c>
      <c r="S68" s="51">
        <v>0.25</v>
      </c>
      <c r="T68" s="51">
        <v>0.25</v>
      </c>
      <c r="U68" s="51">
        <v>0.25</v>
      </c>
      <c r="V68" s="51">
        <v>0.25</v>
      </c>
      <c r="W68" s="69">
        <f>SUM(S68:V68)</f>
        <v>1</v>
      </c>
      <c r="X68" s="242"/>
      <c r="Y68" s="64"/>
    </row>
    <row r="69" spans="1:27" ht="29.4" customHeight="1" x14ac:dyDescent="0.5">
      <c r="A69" s="278"/>
      <c r="B69" s="220">
        <v>35</v>
      </c>
      <c r="C69" s="55" t="s">
        <v>60</v>
      </c>
      <c r="D69" s="281"/>
      <c r="E69" s="271"/>
      <c r="F69" s="271"/>
      <c r="G69" s="218"/>
      <c r="H69" s="66" t="s">
        <v>57</v>
      </c>
      <c r="I69" s="70">
        <f>'[2]Budget assumptions'!G261*2</f>
        <v>83468</v>
      </c>
      <c r="J69" s="71">
        <f>$I$69</f>
        <v>83468</v>
      </c>
      <c r="K69" s="71">
        <f t="shared" ref="K69:V69" si="14">$I$69</f>
        <v>83468</v>
      </c>
      <c r="L69" s="71">
        <f t="shared" si="14"/>
        <v>83468</v>
      </c>
      <c r="M69" s="72">
        <f>AVERAGE(I69:L69)</f>
        <v>83468</v>
      </c>
      <c r="N69" s="71">
        <f>'[2]Budget assumptions'!G261+'[2]Budget assumptions'!G314</f>
        <v>149479</v>
      </c>
      <c r="O69" s="71">
        <f>$N$69</f>
        <v>149479</v>
      </c>
      <c r="P69" s="71">
        <f>$N$69</f>
        <v>149479</v>
      </c>
      <c r="Q69" s="71">
        <f>$N$69</f>
        <v>149479</v>
      </c>
      <c r="R69" s="72">
        <f>AVERAGE(N69:Q69)</f>
        <v>149479</v>
      </c>
      <c r="S69" s="71">
        <f t="shared" si="14"/>
        <v>83468</v>
      </c>
      <c r="T69" s="71">
        <f t="shared" si="14"/>
        <v>83468</v>
      </c>
      <c r="U69" s="71">
        <f t="shared" si="14"/>
        <v>83468</v>
      </c>
      <c r="V69" s="71">
        <f t="shared" si="14"/>
        <v>83468</v>
      </c>
      <c r="W69" s="72">
        <f>AVERAGE(S69:V69)</f>
        <v>83468</v>
      </c>
      <c r="X69" s="242"/>
      <c r="Y69" s="64"/>
    </row>
    <row r="70" spans="1:27" ht="26.1" customHeight="1" x14ac:dyDescent="0.5">
      <c r="A70" s="278"/>
      <c r="B70" s="220">
        <v>36</v>
      </c>
      <c r="C70" s="55" t="s">
        <v>98</v>
      </c>
      <c r="D70" s="281"/>
      <c r="E70" s="271"/>
      <c r="F70" s="271"/>
      <c r="G70" s="218"/>
      <c r="H70" s="66"/>
      <c r="I70" s="70"/>
      <c r="J70" s="53"/>
      <c r="K70" s="53"/>
      <c r="L70" s="53"/>
      <c r="M70" s="52"/>
      <c r="N70" s="53"/>
      <c r="O70" s="53"/>
      <c r="P70" s="53"/>
      <c r="Q70" s="53"/>
      <c r="R70" s="52"/>
      <c r="S70" s="53"/>
      <c r="T70" s="53"/>
      <c r="U70" s="53"/>
      <c r="V70" s="53"/>
      <c r="W70" s="52"/>
      <c r="X70" s="242"/>
      <c r="Y70" s="64"/>
    </row>
    <row r="71" spans="1:27" ht="42.9" customHeight="1" x14ac:dyDescent="0.5">
      <c r="A71" s="279"/>
      <c r="B71" s="221">
        <v>37</v>
      </c>
      <c r="C71" s="55" t="s">
        <v>123</v>
      </c>
      <c r="D71" s="282"/>
      <c r="E71" s="272"/>
      <c r="F71" s="272"/>
      <c r="G71" s="218"/>
      <c r="H71" s="66" t="s">
        <v>58</v>
      </c>
      <c r="I71" s="70">
        <f>I69*I68</f>
        <v>0</v>
      </c>
      <c r="J71" s="53">
        <f>J68*J69</f>
        <v>25040.399999999998</v>
      </c>
      <c r="K71" s="53">
        <f>K68*K69</f>
        <v>25040.399999999998</v>
      </c>
      <c r="L71" s="53">
        <f>L68*L69</f>
        <v>33387.200000000004</v>
      </c>
      <c r="M71" s="52">
        <f>SUM(I71:L71)</f>
        <v>83468</v>
      </c>
      <c r="N71" s="53">
        <f>N68*N69</f>
        <v>37369.75</v>
      </c>
      <c r="O71" s="53">
        <f>O68*O69</f>
        <v>37369.75</v>
      </c>
      <c r="P71" s="53">
        <f>P68*P69</f>
        <v>37369.75</v>
      </c>
      <c r="Q71" s="53">
        <f>Q68*Q69</f>
        <v>37369.75</v>
      </c>
      <c r="R71" s="52">
        <f>SUM(N71:Q71)</f>
        <v>149479</v>
      </c>
      <c r="S71" s="53">
        <f>S68*S69</f>
        <v>20867</v>
      </c>
      <c r="T71" s="53">
        <f>T68*T69</f>
        <v>20867</v>
      </c>
      <c r="U71" s="53">
        <f>U68*U69</f>
        <v>20867</v>
      </c>
      <c r="V71" s="53">
        <f>V68*V69</f>
        <v>20867</v>
      </c>
      <c r="W71" s="52">
        <f>SUM(S71:V71)</f>
        <v>83468</v>
      </c>
      <c r="X71" s="242"/>
      <c r="Y71" s="64"/>
    </row>
    <row r="72" spans="1:27" ht="41.1" customHeight="1" x14ac:dyDescent="0.5">
      <c r="A72" s="199">
        <v>2</v>
      </c>
      <c r="B72" s="200"/>
      <c r="C72" s="200"/>
      <c r="D72" s="273" t="s">
        <v>124</v>
      </c>
      <c r="E72" s="274"/>
      <c r="F72" s="275"/>
      <c r="G72" s="34"/>
      <c r="H72" s="34"/>
      <c r="I72" s="35">
        <f>I73</f>
        <v>1662428.10029716</v>
      </c>
      <c r="J72" s="35">
        <f t="shared" ref="J72:X72" si="15">J73</f>
        <v>1043461.3439340893</v>
      </c>
      <c r="K72" s="35">
        <f t="shared" si="15"/>
        <v>490262.25</v>
      </c>
      <c r="L72" s="35">
        <f t="shared" si="15"/>
        <v>424525.25</v>
      </c>
      <c r="M72" s="36">
        <f t="shared" si="15"/>
        <v>3620676.9442312494</v>
      </c>
      <c r="N72" s="35">
        <f t="shared" si="15"/>
        <v>469844.85278021719</v>
      </c>
      <c r="O72" s="35">
        <f t="shared" si="15"/>
        <v>510755.0202982414</v>
      </c>
      <c r="P72" s="35">
        <f t="shared" si="15"/>
        <v>284987.75</v>
      </c>
      <c r="Q72" s="35">
        <f t="shared" si="15"/>
        <v>250372.75</v>
      </c>
      <c r="R72" s="36">
        <f t="shared" si="15"/>
        <v>1515960.3730784585</v>
      </c>
      <c r="S72" s="35">
        <f t="shared" si="15"/>
        <v>216967.25</v>
      </c>
      <c r="T72" s="35">
        <f t="shared" si="15"/>
        <v>211804.25</v>
      </c>
      <c r="U72" s="35">
        <f t="shared" si="15"/>
        <v>259168.25</v>
      </c>
      <c r="V72" s="35">
        <f t="shared" si="15"/>
        <v>182289.25</v>
      </c>
      <c r="W72" s="36">
        <f t="shared" si="15"/>
        <v>870229</v>
      </c>
      <c r="X72" s="37">
        <f t="shared" si="15"/>
        <v>6006866.3173097074</v>
      </c>
      <c r="Y72" s="38">
        <f>X72/X248</f>
        <v>0.74576258712620347</v>
      </c>
      <c r="AA72" s="73"/>
    </row>
    <row r="73" spans="1:27" ht="15.6" x14ac:dyDescent="0.5">
      <c r="A73" s="39"/>
      <c r="B73" s="39"/>
      <c r="C73" s="39"/>
      <c r="D73" s="245" t="s">
        <v>125</v>
      </c>
      <c r="E73" s="245"/>
      <c r="F73" s="245"/>
      <c r="G73" s="74"/>
      <c r="H73" s="74"/>
      <c r="I73" s="75">
        <f t="shared" ref="I73:X73" si="16">SUM(I74,I107,I144,I194)</f>
        <v>1662428.10029716</v>
      </c>
      <c r="J73" s="75">
        <f t="shared" si="16"/>
        <v>1043461.3439340893</v>
      </c>
      <c r="K73" s="75">
        <f t="shared" si="16"/>
        <v>490262.25</v>
      </c>
      <c r="L73" s="75">
        <f t="shared" si="16"/>
        <v>424525.25</v>
      </c>
      <c r="M73" s="75">
        <f t="shared" si="16"/>
        <v>3620676.9442312494</v>
      </c>
      <c r="N73" s="75">
        <f t="shared" si="16"/>
        <v>469844.85278021719</v>
      </c>
      <c r="O73" s="75">
        <f t="shared" si="16"/>
        <v>510755.0202982414</v>
      </c>
      <c r="P73" s="75">
        <f t="shared" si="16"/>
        <v>284987.75</v>
      </c>
      <c r="Q73" s="75">
        <f t="shared" si="16"/>
        <v>250372.75</v>
      </c>
      <c r="R73" s="75">
        <f t="shared" si="16"/>
        <v>1515960.3730784585</v>
      </c>
      <c r="S73" s="75">
        <f t="shared" si="16"/>
        <v>216967.25</v>
      </c>
      <c r="T73" s="75">
        <f t="shared" si="16"/>
        <v>211804.25</v>
      </c>
      <c r="U73" s="75">
        <f t="shared" si="16"/>
        <v>259168.25</v>
      </c>
      <c r="V73" s="75">
        <f t="shared" si="16"/>
        <v>182289.25</v>
      </c>
      <c r="W73" s="75">
        <f t="shared" si="16"/>
        <v>870229</v>
      </c>
      <c r="X73" s="76">
        <f t="shared" si="16"/>
        <v>6006866.3173097074</v>
      </c>
      <c r="Y73" s="54"/>
    </row>
    <row r="74" spans="1:27" ht="14.4" x14ac:dyDescent="0.5">
      <c r="A74" s="77" t="s">
        <v>126</v>
      </c>
      <c r="B74" s="77"/>
      <c r="C74" s="77"/>
      <c r="D74" s="246" t="s">
        <v>127</v>
      </c>
      <c r="E74" s="247"/>
      <c r="F74" s="247"/>
      <c r="G74" s="78"/>
      <c r="H74" s="78"/>
      <c r="I74" s="79">
        <f>SUM(I78,I82,I86,I90,I94,I98,I102,I106)</f>
        <v>55166.75</v>
      </c>
      <c r="J74" s="79">
        <f t="shared" ref="J74:W74" si="17">SUM(J78,J82,J86,J90,J94,J98,J102,J106)</f>
        <v>723304.84393408929</v>
      </c>
      <c r="K74" s="79">
        <f t="shared" si="17"/>
        <v>77626.75</v>
      </c>
      <c r="L74" s="79">
        <f t="shared" si="17"/>
        <v>55166.75</v>
      </c>
      <c r="M74" s="45">
        <f t="shared" si="17"/>
        <v>911265.09393408929</v>
      </c>
      <c r="N74" s="79">
        <f>SUM(N78,N82,N86,N90,N94,N98,N102,N106)</f>
        <v>5044.25</v>
      </c>
      <c r="O74" s="79">
        <f t="shared" si="17"/>
        <v>197118.52029824138</v>
      </c>
      <c r="P74" s="79">
        <f t="shared" si="17"/>
        <v>5044.25</v>
      </c>
      <c r="Q74" s="79">
        <f t="shared" si="17"/>
        <v>5044.25</v>
      </c>
      <c r="R74" s="45">
        <f t="shared" si="17"/>
        <v>212251.27029824138</v>
      </c>
      <c r="S74" s="79">
        <f>SUM(S78,S82,S86,S90,S94,S98,S102,S106)</f>
        <v>3916.25</v>
      </c>
      <c r="T74" s="79">
        <f t="shared" si="17"/>
        <v>3916.25</v>
      </c>
      <c r="U74" s="79">
        <f t="shared" si="17"/>
        <v>3916.25</v>
      </c>
      <c r="V74" s="79">
        <f t="shared" si="17"/>
        <v>3916.25</v>
      </c>
      <c r="W74" s="45">
        <f t="shared" si="17"/>
        <v>15665</v>
      </c>
      <c r="X74" s="79">
        <f>SUM(X75:X106)</f>
        <v>1139181.3642323308</v>
      </c>
      <c r="Y74" s="54"/>
    </row>
    <row r="75" spans="1:27" ht="28.5" customHeight="1" x14ac:dyDescent="0.5">
      <c r="A75" s="236" t="s">
        <v>128</v>
      </c>
      <c r="B75" s="217"/>
      <c r="C75" s="55" t="s">
        <v>129</v>
      </c>
      <c r="D75" s="237" t="s">
        <v>130</v>
      </c>
      <c r="E75" s="237" t="s">
        <v>131</v>
      </c>
      <c r="F75" s="238" t="s">
        <v>132</v>
      </c>
      <c r="G75" s="241"/>
      <c r="H75" s="48" t="s">
        <v>54</v>
      </c>
      <c r="I75" s="48" t="s">
        <v>133</v>
      </c>
      <c r="J75" s="48" t="str">
        <f>I75</f>
        <v>Equipment</v>
      </c>
      <c r="K75" s="48" t="str">
        <f>J75</f>
        <v>Equipment</v>
      </c>
      <c r="L75" s="48" t="str">
        <f>K75</f>
        <v>Equipment</v>
      </c>
      <c r="M75" s="56" t="str">
        <f>I75</f>
        <v>Equipment</v>
      </c>
      <c r="N75" s="48" t="str">
        <f>M75</f>
        <v>Equipment</v>
      </c>
      <c r="O75" s="48" t="str">
        <f>N75</f>
        <v>Equipment</v>
      </c>
      <c r="P75" s="48" t="str">
        <f>O75</f>
        <v>Equipment</v>
      </c>
      <c r="Q75" s="48" t="str">
        <f>P75</f>
        <v>Equipment</v>
      </c>
      <c r="R75" s="56" t="str">
        <f>M75</f>
        <v>Equipment</v>
      </c>
      <c r="S75" s="48" t="str">
        <f>R75</f>
        <v>Equipment</v>
      </c>
      <c r="T75" s="48" t="str">
        <f>S75</f>
        <v>Equipment</v>
      </c>
      <c r="U75" s="48" t="str">
        <f>T75</f>
        <v>Equipment</v>
      </c>
      <c r="V75" s="48" t="str">
        <f>U75</f>
        <v>Equipment</v>
      </c>
      <c r="W75" s="56" t="str">
        <f>R75</f>
        <v>Equipment</v>
      </c>
      <c r="X75" s="242">
        <f>SUM(M78,R78,W78)</f>
        <v>489612.5</v>
      </c>
      <c r="Y75" s="54"/>
    </row>
    <row r="76" spans="1:27" ht="28.5" customHeight="1" x14ac:dyDescent="0.5">
      <c r="A76" s="236"/>
      <c r="B76" s="217"/>
      <c r="C76" s="63" t="s">
        <v>134</v>
      </c>
      <c r="D76" s="237"/>
      <c r="E76" s="237"/>
      <c r="F76" s="239"/>
      <c r="G76" s="241"/>
      <c r="H76" s="48" t="s">
        <v>56</v>
      </c>
      <c r="I76" s="53">
        <v>0</v>
      </c>
      <c r="J76" s="53">
        <v>25</v>
      </c>
      <c r="K76" s="53">
        <v>0</v>
      </c>
      <c r="L76" s="53">
        <v>0</v>
      </c>
      <c r="M76" s="52">
        <f>SUM(I76:L76)</f>
        <v>25</v>
      </c>
      <c r="N76" s="53">
        <v>0</v>
      </c>
      <c r="O76" s="53">
        <v>0</v>
      </c>
      <c r="P76" s="53">
        <v>0</v>
      </c>
      <c r="Q76" s="53">
        <v>0</v>
      </c>
      <c r="R76" s="52">
        <f>SUM(N76:Q76)</f>
        <v>0</v>
      </c>
      <c r="S76" s="53">
        <v>0</v>
      </c>
      <c r="T76" s="53">
        <v>0</v>
      </c>
      <c r="U76" s="53">
        <v>0</v>
      </c>
      <c r="V76" s="53">
        <v>0</v>
      </c>
      <c r="W76" s="52">
        <f>SUM(S76:V76)</f>
        <v>0</v>
      </c>
      <c r="X76" s="242"/>
      <c r="Y76" s="54"/>
    </row>
    <row r="77" spans="1:27" ht="28.5" customHeight="1" x14ac:dyDescent="0.5">
      <c r="A77" s="236"/>
      <c r="B77" s="217"/>
      <c r="C77" s="217"/>
      <c r="D77" s="237"/>
      <c r="E77" s="237"/>
      <c r="F77" s="239"/>
      <c r="G77" s="241"/>
      <c r="H77" s="48" t="s">
        <v>57</v>
      </c>
      <c r="I77" s="51">
        <f>'[2]Budget assumptions'!F324</f>
        <v>19584.5</v>
      </c>
      <c r="J77" s="51">
        <f>$I$77</f>
        <v>19584.5</v>
      </c>
      <c r="K77" s="51">
        <f t="shared" ref="K77:L77" si="18">$I$77</f>
        <v>19584.5</v>
      </c>
      <c r="L77" s="51">
        <f t="shared" si="18"/>
        <v>19584.5</v>
      </c>
      <c r="M77" s="69">
        <f>AVERAGE(I77:L77)</f>
        <v>19584.5</v>
      </c>
      <c r="N77" s="51">
        <f>$I$77</f>
        <v>19584.5</v>
      </c>
      <c r="O77" s="51">
        <f t="shared" ref="O77:Q77" si="19">$I$77</f>
        <v>19584.5</v>
      </c>
      <c r="P77" s="51">
        <f t="shared" si="19"/>
        <v>19584.5</v>
      </c>
      <c r="Q77" s="51">
        <f t="shared" si="19"/>
        <v>19584.5</v>
      </c>
      <c r="R77" s="69">
        <f>AVERAGE(N77:Q77)</f>
        <v>19584.5</v>
      </c>
      <c r="S77" s="51">
        <f>$I$77</f>
        <v>19584.5</v>
      </c>
      <c r="T77" s="51">
        <f t="shared" ref="T77:V77" si="20">$I$77</f>
        <v>19584.5</v>
      </c>
      <c r="U77" s="51">
        <f t="shared" si="20"/>
        <v>19584.5</v>
      </c>
      <c r="V77" s="51">
        <f t="shared" si="20"/>
        <v>19584.5</v>
      </c>
      <c r="W77" s="69">
        <f>AVERAGE(S77:V77)</f>
        <v>19584.5</v>
      </c>
      <c r="X77" s="242"/>
      <c r="Y77" s="54"/>
    </row>
    <row r="78" spans="1:27" ht="28.5" customHeight="1" x14ac:dyDescent="0.5">
      <c r="A78" s="236"/>
      <c r="B78" s="217"/>
      <c r="C78" s="217"/>
      <c r="D78" s="237"/>
      <c r="E78" s="237"/>
      <c r="F78" s="240"/>
      <c r="G78" s="241"/>
      <c r="H78" s="48" t="s">
        <v>58</v>
      </c>
      <c r="I78" s="53">
        <f>I76*I77</f>
        <v>0</v>
      </c>
      <c r="J78" s="53">
        <f>J76*J77</f>
        <v>489612.5</v>
      </c>
      <c r="K78" s="53">
        <f>K76*K77</f>
        <v>0</v>
      </c>
      <c r="L78" s="53">
        <f>L76*L77</f>
        <v>0</v>
      </c>
      <c r="M78" s="52">
        <f>SUM(I78:L78)</f>
        <v>489612.5</v>
      </c>
      <c r="N78" s="53">
        <f>N76*N77</f>
        <v>0</v>
      </c>
      <c r="O78" s="53">
        <f>O76*O77</f>
        <v>0</v>
      </c>
      <c r="P78" s="53">
        <f>P76*P77</f>
        <v>0</v>
      </c>
      <c r="Q78" s="53">
        <f>Q76*Q77</f>
        <v>0</v>
      </c>
      <c r="R78" s="52">
        <f>SUM(N78:Q78)</f>
        <v>0</v>
      </c>
      <c r="S78" s="53">
        <f>S76*S77</f>
        <v>0</v>
      </c>
      <c r="T78" s="53">
        <f>T76*T77</f>
        <v>0</v>
      </c>
      <c r="U78" s="53">
        <f>U76*U77</f>
        <v>0</v>
      </c>
      <c r="V78" s="53">
        <f>V76*V77</f>
        <v>0</v>
      </c>
      <c r="W78" s="52">
        <f>SUM(S78:V78)</f>
        <v>0</v>
      </c>
      <c r="X78" s="242"/>
      <c r="Y78" s="54"/>
      <c r="Z78" s="80"/>
    </row>
    <row r="79" spans="1:27" ht="24.3" customHeight="1" x14ac:dyDescent="0.5">
      <c r="A79" s="236" t="s">
        <v>135</v>
      </c>
      <c r="B79" s="57">
        <v>46</v>
      </c>
      <c r="C79" s="63" t="s">
        <v>51</v>
      </c>
      <c r="D79" s="238" t="s">
        <v>136</v>
      </c>
      <c r="E79" s="237" t="s">
        <v>137</v>
      </c>
      <c r="F79" s="238" t="s">
        <v>121</v>
      </c>
      <c r="G79" s="283"/>
      <c r="H79" s="48" t="s">
        <v>54</v>
      </c>
      <c r="I79" s="48" t="s">
        <v>55</v>
      </c>
      <c r="J79" s="48" t="str">
        <f>I79</f>
        <v>Year</v>
      </c>
      <c r="K79" s="48" t="str">
        <f>J79</f>
        <v>Year</v>
      </c>
      <c r="L79" s="48" t="str">
        <f>K79</f>
        <v>Year</v>
      </c>
      <c r="M79" s="56" t="str">
        <f>I79</f>
        <v>Year</v>
      </c>
      <c r="N79" s="48" t="str">
        <f>M79</f>
        <v>Year</v>
      </c>
      <c r="O79" s="48" t="str">
        <f>N79</f>
        <v>Year</v>
      </c>
      <c r="P79" s="48" t="str">
        <f>O79</f>
        <v>Year</v>
      </c>
      <c r="Q79" s="48" t="str">
        <f>P79</f>
        <v>Year</v>
      </c>
      <c r="R79" s="56" t="str">
        <f>M79</f>
        <v>Year</v>
      </c>
      <c r="S79" s="48" t="str">
        <f>R79</f>
        <v>Year</v>
      </c>
      <c r="T79" s="48" t="str">
        <f>S79</f>
        <v>Year</v>
      </c>
      <c r="U79" s="48" t="str">
        <f>T79</f>
        <v>Year</v>
      </c>
      <c r="V79" s="48" t="str">
        <f>U79</f>
        <v>Year</v>
      </c>
      <c r="W79" s="56" t="str">
        <f>R79</f>
        <v>Year</v>
      </c>
      <c r="X79" s="242">
        <f>SUM(M82,R82,W82)</f>
        <v>15564</v>
      </c>
      <c r="Y79" s="64"/>
    </row>
    <row r="80" spans="1:27" ht="24.3" customHeight="1" x14ac:dyDescent="0.5">
      <c r="A80" s="236"/>
      <c r="B80" s="58"/>
      <c r="C80" s="58"/>
      <c r="D80" s="239"/>
      <c r="E80" s="237"/>
      <c r="F80" s="239"/>
      <c r="G80" s="284"/>
      <c r="H80" s="48" t="s">
        <v>56</v>
      </c>
      <c r="I80" s="51">
        <v>0.25</v>
      </c>
      <c r="J80" s="51">
        <v>0.25</v>
      </c>
      <c r="K80" s="51">
        <v>0.25</v>
      </c>
      <c r="L80" s="51">
        <v>0.25</v>
      </c>
      <c r="M80" s="52">
        <f>SUM(I80:L80)</f>
        <v>1</v>
      </c>
      <c r="N80" s="51">
        <v>0.25</v>
      </c>
      <c r="O80" s="51">
        <v>0.25</v>
      </c>
      <c r="P80" s="51">
        <v>0.25</v>
      </c>
      <c r="Q80" s="51">
        <v>0.25</v>
      </c>
      <c r="R80" s="52">
        <f>SUM(N80:Q80)</f>
        <v>1</v>
      </c>
      <c r="S80" s="53">
        <v>0</v>
      </c>
      <c r="T80" s="53">
        <v>0</v>
      </c>
      <c r="U80" s="53">
        <v>0</v>
      </c>
      <c r="V80" s="53">
        <v>0</v>
      </c>
      <c r="W80" s="52">
        <f>SUM(S80:V80)</f>
        <v>0</v>
      </c>
      <c r="X80" s="242"/>
      <c r="Y80" s="64"/>
    </row>
    <row r="81" spans="1:26" ht="24.3" customHeight="1" x14ac:dyDescent="0.5">
      <c r="A81" s="236"/>
      <c r="B81" s="58"/>
      <c r="C81" s="58"/>
      <c r="D81" s="239"/>
      <c r="E81" s="237"/>
      <c r="F81" s="239"/>
      <c r="G81" s="284"/>
      <c r="H81" s="48" t="s">
        <v>57</v>
      </c>
      <c r="I81" s="53">
        <f>'[2]Budget assumptions'!D342</f>
        <v>11052</v>
      </c>
      <c r="J81" s="53">
        <f>$I$81</f>
        <v>11052</v>
      </c>
      <c r="K81" s="53">
        <f>$I$81</f>
        <v>11052</v>
      </c>
      <c r="L81" s="53">
        <f>$I$81</f>
        <v>11052</v>
      </c>
      <c r="M81" s="52">
        <f>AVERAGE(I81:L81)</f>
        <v>11052</v>
      </c>
      <c r="N81" s="53">
        <f>'[2]Budget assumptions'!E342</f>
        <v>4512</v>
      </c>
      <c r="O81" s="53">
        <f>$N$81</f>
        <v>4512</v>
      </c>
      <c r="P81" s="53">
        <f>$N$81</f>
        <v>4512</v>
      </c>
      <c r="Q81" s="53">
        <f>$N$81</f>
        <v>4512</v>
      </c>
      <c r="R81" s="52">
        <f>AVERAGE(N81:Q81)</f>
        <v>4512</v>
      </c>
      <c r="S81" s="53">
        <f>'[2]Budget assumptions'!F342</f>
        <v>0</v>
      </c>
      <c r="T81" s="53">
        <f>$S$81</f>
        <v>0</v>
      </c>
      <c r="U81" s="53">
        <f>$S$81</f>
        <v>0</v>
      </c>
      <c r="V81" s="53">
        <f>$S$81</f>
        <v>0</v>
      </c>
      <c r="W81" s="52">
        <f>AVERAGE(S81:V81)</f>
        <v>0</v>
      </c>
      <c r="X81" s="242"/>
      <c r="Y81" s="64"/>
    </row>
    <row r="82" spans="1:26" ht="24.3" customHeight="1" x14ac:dyDescent="0.5">
      <c r="A82" s="236"/>
      <c r="B82" s="59"/>
      <c r="C82" s="59"/>
      <c r="D82" s="240"/>
      <c r="E82" s="237"/>
      <c r="F82" s="240"/>
      <c r="G82" s="285"/>
      <c r="H82" s="48" t="s">
        <v>58</v>
      </c>
      <c r="I82" s="53">
        <f>I80*I81</f>
        <v>2763</v>
      </c>
      <c r="J82" s="53">
        <f>J80*J81</f>
        <v>2763</v>
      </c>
      <c r="K82" s="53">
        <f>K80*K81</f>
        <v>2763</v>
      </c>
      <c r="L82" s="53">
        <f>L80*L81</f>
        <v>2763</v>
      </c>
      <c r="M82" s="52">
        <f>SUM(I82:L82)</f>
        <v>11052</v>
      </c>
      <c r="N82" s="53">
        <f>N80*N81</f>
        <v>1128</v>
      </c>
      <c r="O82" s="53">
        <f>O80*O81</f>
        <v>1128</v>
      </c>
      <c r="P82" s="53">
        <f>P80*P81</f>
        <v>1128</v>
      </c>
      <c r="Q82" s="53">
        <f>Q80*Q81</f>
        <v>1128</v>
      </c>
      <c r="R82" s="52">
        <f>SUM(N82:Q82)</f>
        <v>4512</v>
      </c>
      <c r="S82" s="53">
        <f>S80*S81</f>
        <v>0</v>
      </c>
      <c r="T82" s="53">
        <f>T80*T81</f>
        <v>0</v>
      </c>
      <c r="U82" s="53">
        <f>U80*U81</f>
        <v>0</v>
      </c>
      <c r="V82" s="53">
        <f>V80*V81</f>
        <v>0</v>
      </c>
      <c r="W82" s="52">
        <f>SUM(S82:V82)</f>
        <v>0</v>
      </c>
      <c r="X82" s="242"/>
      <c r="Y82" s="64"/>
    </row>
    <row r="83" spans="1:26" ht="24.3" customHeight="1" x14ac:dyDescent="0.5">
      <c r="A83" s="236" t="s">
        <v>138</v>
      </c>
      <c r="B83" s="57">
        <v>47</v>
      </c>
      <c r="C83" s="63" t="s">
        <v>51</v>
      </c>
      <c r="D83" s="238" t="s">
        <v>514</v>
      </c>
      <c r="E83" s="238" t="s">
        <v>515</v>
      </c>
      <c r="F83" s="238" t="s">
        <v>121</v>
      </c>
      <c r="G83" s="283"/>
      <c r="H83" s="48" t="s">
        <v>54</v>
      </c>
      <c r="I83" s="48" t="s">
        <v>55</v>
      </c>
      <c r="J83" s="48" t="str">
        <f>I83</f>
        <v>Year</v>
      </c>
      <c r="K83" s="48" t="str">
        <f>J83</f>
        <v>Year</v>
      </c>
      <c r="L83" s="48" t="str">
        <f>K83</f>
        <v>Year</v>
      </c>
      <c r="M83" s="56" t="str">
        <f>I83</f>
        <v>Year</v>
      </c>
      <c r="N83" s="48" t="str">
        <f>M83</f>
        <v>Year</v>
      </c>
      <c r="O83" s="48" t="str">
        <f>N83</f>
        <v>Year</v>
      </c>
      <c r="P83" s="48" t="str">
        <f>O83</f>
        <v>Year</v>
      </c>
      <c r="Q83" s="48" t="str">
        <f>P83</f>
        <v>Year</v>
      </c>
      <c r="R83" s="56" t="str">
        <f>M83</f>
        <v>Year</v>
      </c>
      <c r="S83" s="48" t="str">
        <f>R83</f>
        <v>Year</v>
      </c>
      <c r="T83" s="48" t="str">
        <f>S83</f>
        <v>Year</v>
      </c>
      <c r="U83" s="48" t="str">
        <f>T83</f>
        <v>Year</v>
      </c>
      <c r="V83" s="48" t="str">
        <f>U83</f>
        <v>Year</v>
      </c>
      <c r="W83" s="56" t="str">
        <f>R83</f>
        <v>Year</v>
      </c>
      <c r="X83" s="242">
        <f>SUM(M86,R86,W86)</f>
        <v>240945</v>
      </c>
      <c r="Y83" s="64"/>
    </row>
    <row r="84" spans="1:26" ht="24.3" customHeight="1" x14ac:dyDescent="0.5">
      <c r="A84" s="236"/>
      <c r="B84" s="58"/>
      <c r="C84" s="58"/>
      <c r="D84" s="239"/>
      <c r="E84" s="239"/>
      <c r="F84" s="239"/>
      <c r="G84" s="284"/>
      <c r="H84" s="48" t="s">
        <v>56</v>
      </c>
      <c r="I84" s="51">
        <v>0.25</v>
      </c>
      <c r="J84" s="51">
        <v>0.25</v>
      </c>
      <c r="K84" s="51">
        <v>0.25</v>
      </c>
      <c r="L84" s="51">
        <v>0.25</v>
      </c>
      <c r="M84" s="52">
        <f>SUM(I84:L84)</f>
        <v>1</v>
      </c>
      <c r="N84" s="51">
        <v>0.25</v>
      </c>
      <c r="O84" s="51">
        <v>0.25</v>
      </c>
      <c r="P84" s="51">
        <v>0.25</v>
      </c>
      <c r="Q84" s="51">
        <v>0.25</v>
      </c>
      <c r="R84" s="52">
        <f>SUM(N84:Q84)</f>
        <v>1</v>
      </c>
      <c r="S84" s="51">
        <v>0.25</v>
      </c>
      <c r="T84" s="51">
        <v>0.25</v>
      </c>
      <c r="U84" s="51">
        <v>0.25</v>
      </c>
      <c r="V84" s="51">
        <v>0.25</v>
      </c>
      <c r="W84" s="52">
        <f>SUM(S84:V84)</f>
        <v>1</v>
      </c>
      <c r="X84" s="242"/>
      <c r="Y84" s="64"/>
    </row>
    <row r="85" spans="1:26" ht="24.3" customHeight="1" x14ac:dyDescent="0.5">
      <c r="A85" s="236"/>
      <c r="B85" s="58"/>
      <c r="C85" s="58"/>
      <c r="D85" s="239"/>
      <c r="E85" s="239"/>
      <c r="F85" s="239"/>
      <c r="G85" s="284"/>
      <c r="H85" s="48" t="s">
        <v>57</v>
      </c>
      <c r="I85" s="53">
        <f>'[3]WP&amp;B TB KZH 2020_2022'!$I$85</f>
        <v>209615</v>
      </c>
      <c r="J85" s="53">
        <f>$I$85</f>
        <v>209615</v>
      </c>
      <c r="K85" s="53">
        <f t="shared" ref="K85:L85" si="21">$I$85</f>
        <v>209615</v>
      </c>
      <c r="L85" s="53">
        <f t="shared" si="21"/>
        <v>209615</v>
      </c>
      <c r="M85" s="52">
        <f>AVERAGE(I85:L85)</f>
        <v>209615</v>
      </c>
      <c r="N85" s="53">
        <f>'[3]WP&amp;B TB KZH 2020_2022'!$N$85</f>
        <v>15665</v>
      </c>
      <c r="O85" s="53">
        <f>$N$85</f>
        <v>15665</v>
      </c>
      <c r="P85" s="53">
        <f t="shared" ref="P85:Q85" si="22">$N$85</f>
        <v>15665</v>
      </c>
      <c r="Q85" s="53">
        <f t="shared" si="22"/>
        <v>15665</v>
      </c>
      <c r="R85" s="52">
        <f>AVERAGE(N85:Q85)</f>
        <v>15665</v>
      </c>
      <c r="S85" s="53">
        <f>'[3]WP&amp;B TB KZH 2020_2022'!$S$85</f>
        <v>15665</v>
      </c>
      <c r="T85" s="53">
        <f>$S$85</f>
        <v>15665</v>
      </c>
      <c r="U85" s="53">
        <f t="shared" ref="U85:V85" si="23">$S$85</f>
        <v>15665</v>
      </c>
      <c r="V85" s="53">
        <f t="shared" si="23"/>
        <v>15665</v>
      </c>
      <c r="W85" s="52">
        <f>AVERAGE(S85:V85)</f>
        <v>15665</v>
      </c>
      <c r="X85" s="242"/>
      <c r="Y85" s="64"/>
    </row>
    <row r="86" spans="1:26" ht="24.3" customHeight="1" x14ac:dyDescent="0.5">
      <c r="A86" s="236"/>
      <c r="B86" s="59"/>
      <c r="C86" s="59"/>
      <c r="D86" s="240"/>
      <c r="E86" s="240"/>
      <c r="F86" s="240"/>
      <c r="G86" s="285"/>
      <c r="H86" s="48" t="s">
        <v>58</v>
      </c>
      <c r="I86" s="53">
        <f>I84*I85</f>
        <v>52403.75</v>
      </c>
      <c r="J86" s="53">
        <f>J84*J85</f>
        <v>52403.75</v>
      </c>
      <c r="K86" s="53">
        <f>K84*K85</f>
        <v>52403.75</v>
      </c>
      <c r="L86" s="53">
        <f>L84*L85</f>
        <v>52403.75</v>
      </c>
      <c r="M86" s="52">
        <f>SUM(I86:L86)</f>
        <v>209615</v>
      </c>
      <c r="N86" s="53">
        <f>N84*N85</f>
        <v>3916.25</v>
      </c>
      <c r="O86" s="53">
        <f>O84*O85</f>
        <v>3916.25</v>
      </c>
      <c r="P86" s="53">
        <f>P84*P85</f>
        <v>3916.25</v>
      </c>
      <c r="Q86" s="53">
        <f>Q84*Q85</f>
        <v>3916.25</v>
      </c>
      <c r="R86" s="52">
        <f>SUM(N86:Q86)</f>
        <v>15665</v>
      </c>
      <c r="S86" s="53">
        <f>S84*S85</f>
        <v>3916.25</v>
      </c>
      <c r="T86" s="53">
        <f>T84*T85</f>
        <v>3916.25</v>
      </c>
      <c r="U86" s="53">
        <f>U84*U85</f>
        <v>3916.25</v>
      </c>
      <c r="V86" s="53">
        <f>V84*V85</f>
        <v>3916.25</v>
      </c>
      <c r="W86" s="52">
        <f>SUM(S86:V86)</f>
        <v>15665</v>
      </c>
      <c r="X86" s="242"/>
      <c r="Y86" s="64"/>
    </row>
    <row r="87" spans="1:26" ht="15.6" customHeight="1" x14ac:dyDescent="0.5">
      <c r="A87" s="236" t="s">
        <v>142</v>
      </c>
      <c r="B87" s="217">
        <v>38</v>
      </c>
      <c r="C87" s="63" t="s">
        <v>129</v>
      </c>
      <c r="D87" s="237" t="s">
        <v>139</v>
      </c>
      <c r="E87" s="237" t="s">
        <v>527</v>
      </c>
      <c r="F87" s="238" t="s">
        <v>140</v>
      </c>
      <c r="G87" s="241"/>
      <c r="H87" s="48" t="s">
        <v>54</v>
      </c>
      <c r="I87" s="48" t="s">
        <v>141</v>
      </c>
      <c r="J87" s="48" t="str">
        <f>I87</f>
        <v>Test</v>
      </c>
      <c r="K87" s="48" t="str">
        <f>J87</f>
        <v>Test</v>
      </c>
      <c r="L87" s="48" t="str">
        <f>K87</f>
        <v>Test</v>
      </c>
      <c r="M87" s="56" t="str">
        <f>I87</f>
        <v>Test</v>
      </c>
      <c r="N87" s="48" t="str">
        <f>M87</f>
        <v>Test</v>
      </c>
      <c r="O87" s="48" t="str">
        <f>N87</f>
        <v>Test</v>
      </c>
      <c r="P87" s="48" t="str">
        <f>O87</f>
        <v>Test</v>
      </c>
      <c r="Q87" s="48" t="str">
        <f>P87</f>
        <v>Test</v>
      </c>
      <c r="R87" s="56" t="str">
        <f>M87</f>
        <v>Test</v>
      </c>
      <c r="S87" s="48" t="str">
        <f>R87</f>
        <v>Test</v>
      </c>
      <c r="T87" s="48" t="str">
        <f>S87</f>
        <v>Test</v>
      </c>
      <c r="U87" s="48" t="str">
        <f>T87</f>
        <v>Test</v>
      </c>
      <c r="V87" s="48" t="str">
        <f>U87</f>
        <v>Test</v>
      </c>
      <c r="W87" s="56" t="str">
        <f>R87</f>
        <v>Test</v>
      </c>
      <c r="X87" s="242">
        <f>SUM(M90,R90,W90)</f>
        <v>199584</v>
      </c>
      <c r="Y87" s="54"/>
    </row>
    <row r="88" spans="1:26" ht="15.6" customHeight="1" x14ac:dyDescent="0.5">
      <c r="A88" s="236"/>
      <c r="B88" s="217">
        <v>39</v>
      </c>
      <c r="C88" s="63" t="s">
        <v>134</v>
      </c>
      <c r="D88" s="237"/>
      <c r="E88" s="237"/>
      <c r="F88" s="239"/>
      <c r="G88" s="241"/>
      <c r="H88" s="48" t="s">
        <v>56</v>
      </c>
      <c r="I88" s="53">
        <v>0</v>
      </c>
      <c r="J88" s="53">
        <f>'[2]Budget assumptions'!D353</f>
        <v>7796</v>
      </c>
      <c r="K88" s="53">
        <v>0</v>
      </c>
      <c r="L88" s="53">
        <v>0</v>
      </c>
      <c r="M88" s="52">
        <f>SUM(I88:L88)</f>
        <v>7796</v>
      </c>
      <c r="N88" s="53">
        <v>0</v>
      </c>
      <c r="O88" s="53">
        <f>'[2]Budget assumptions'!E353*100%</f>
        <v>7324</v>
      </c>
      <c r="P88" s="53">
        <v>0</v>
      </c>
      <c r="Q88" s="53">
        <v>0</v>
      </c>
      <c r="R88" s="52">
        <f>SUM(N88:Q88)</f>
        <v>7324</v>
      </c>
      <c r="S88" s="53">
        <v>0</v>
      </c>
      <c r="T88" s="214">
        <v>0</v>
      </c>
      <c r="U88" s="53">
        <v>0</v>
      </c>
      <c r="V88" s="53">
        <v>0</v>
      </c>
      <c r="W88" s="52">
        <f>SUM(S88:V88)</f>
        <v>0</v>
      </c>
      <c r="X88" s="242"/>
      <c r="Y88" s="54"/>
    </row>
    <row r="89" spans="1:26" ht="15.6" customHeight="1" x14ac:dyDescent="0.5">
      <c r="A89" s="236"/>
      <c r="B89" s="217"/>
      <c r="C89" s="217"/>
      <c r="D89" s="237"/>
      <c r="E89" s="237"/>
      <c r="F89" s="239"/>
      <c r="G89" s="241"/>
      <c r="H89" s="48" t="s">
        <v>57</v>
      </c>
      <c r="I89" s="51">
        <f>'[2]Budget assumptions'!D357</f>
        <v>13.2</v>
      </c>
      <c r="J89" s="51">
        <f>$I$89</f>
        <v>13.2</v>
      </c>
      <c r="K89" s="51">
        <f>$I$89</f>
        <v>13.2</v>
      </c>
      <c r="L89" s="51">
        <f>$I$89</f>
        <v>13.2</v>
      </c>
      <c r="M89" s="69">
        <f>AVERAGE(I89:L89)</f>
        <v>13.2</v>
      </c>
      <c r="N89" s="51">
        <f>$I$89</f>
        <v>13.2</v>
      </c>
      <c r="O89" s="51">
        <f>$I$89</f>
        <v>13.2</v>
      </c>
      <c r="P89" s="51">
        <f>$I$89</f>
        <v>13.2</v>
      </c>
      <c r="Q89" s="51">
        <f>$I$89</f>
        <v>13.2</v>
      </c>
      <c r="R89" s="69">
        <f>AVERAGE(N89:Q89)</f>
        <v>13.2</v>
      </c>
      <c r="S89" s="51">
        <f>$I$89</f>
        <v>13.2</v>
      </c>
      <c r="T89" s="216">
        <f>$I$89</f>
        <v>13.2</v>
      </c>
      <c r="U89" s="51">
        <f>$I$89</f>
        <v>13.2</v>
      </c>
      <c r="V89" s="51">
        <f>$I$89</f>
        <v>13.2</v>
      </c>
      <c r="W89" s="69">
        <f>AVERAGE(S89:V89)</f>
        <v>13.2</v>
      </c>
      <c r="X89" s="242"/>
      <c r="Y89" s="54"/>
    </row>
    <row r="90" spans="1:26" ht="15.6" customHeight="1" x14ac:dyDescent="0.5">
      <c r="A90" s="236"/>
      <c r="B90" s="217"/>
      <c r="C90" s="217"/>
      <c r="D90" s="237"/>
      <c r="E90" s="237"/>
      <c r="F90" s="240"/>
      <c r="G90" s="241"/>
      <c r="H90" s="48" t="s">
        <v>58</v>
      </c>
      <c r="I90" s="53">
        <f>I88*I89</f>
        <v>0</v>
      </c>
      <c r="J90" s="53">
        <f>J88*J89</f>
        <v>102907.2</v>
      </c>
      <c r="K90" s="53">
        <f>K88*K89</f>
        <v>0</v>
      </c>
      <c r="L90" s="53">
        <f>L88*L89</f>
        <v>0</v>
      </c>
      <c r="M90" s="52">
        <f>SUM(I90:L90)</f>
        <v>102907.2</v>
      </c>
      <c r="N90" s="53">
        <f>N88*N89</f>
        <v>0</v>
      </c>
      <c r="O90" s="53">
        <f>O88*O89</f>
        <v>96676.799999999988</v>
      </c>
      <c r="P90" s="53">
        <f>P88*P89</f>
        <v>0</v>
      </c>
      <c r="Q90" s="53">
        <f>Q88*Q89</f>
        <v>0</v>
      </c>
      <c r="R90" s="52">
        <f>SUM(N90:Q90)</f>
        <v>96676.799999999988</v>
      </c>
      <c r="S90" s="53">
        <f>S88*S89</f>
        <v>0</v>
      </c>
      <c r="T90" s="214">
        <f>T88*T89</f>
        <v>0</v>
      </c>
      <c r="U90" s="53">
        <f>U88*U89</f>
        <v>0</v>
      </c>
      <c r="V90" s="53">
        <f>V88*V89</f>
        <v>0</v>
      </c>
      <c r="W90" s="52">
        <f>SUM(S90:V90)</f>
        <v>0</v>
      </c>
      <c r="X90" s="242"/>
      <c r="Y90" s="54"/>
      <c r="Z90" s="80"/>
    </row>
    <row r="91" spans="1:26" ht="25.2" customHeight="1" x14ac:dyDescent="0.5">
      <c r="A91" s="236" t="s">
        <v>145</v>
      </c>
      <c r="B91" s="46">
        <v>40</v>
      </c>
      <c r="C91" s="63" t="s">
        <v>129</v>
      </c>
      <c r="D91" s="237" t="s">
        <v>143</v>
      </c>
      <c r="E91" s="237" t="s">
        <v>529</v>
      </c>
      <c r="F91" s="237" t="s">
        <v>528</v>
      </c>
      <c r="G91" s="241"/>
      <c r="H91" s="48" t="s">
        <v>54</v>
      </c>
      <c r="I91" s="48" t="s">
        <v>122</v>
      </c>
      <c r="J91" s="48" t="str">
        <f>I91</f>
        <v>Kit</v>
      </c>
      <c r="K91" s="48" t="str">
        <f>J91</f>
        <v>Kit</v>
      </c>
      <c r="L91" s="48" t="str">
        <f>K91</f>
        <v>Kit</v>
      </c>
      <c r="M91" s="56" t="str">
        <f>I91</f>
        <v>Kit</v>
      </c>
      <c r="N91" s="48" t="str">
        <f>M91</f>
        <v>Kit</v>
      </c>
      <c r="O91" s="48" t="str">
        <f>N91</f>
        <v>Kit</v>
      </c>
      <c r="P91" s="48" t="str">
        <f>O91</f>
        <v>Kit</v>
      </c>
      <c r="Q91" s="48" t="str">
        <f>P91</f>
        <v>Kit</v>
      </c>
      <c r="R91" s="56" t="str">
        <f>M91</f>
        <v>Kit</v>
      </c>
      <c r="S91" s="48" t="str">
        <f>R91</f>
        <v>Kit</v>
      </c>
      <c r="T91" s="48" t="str">
        <f>S91</f>
        <v>Kit</v>
      </c>
      <c r="U91" s="48" t="str">
        <f>T91</f>
        <v>Kit</v>
      </c>
      <c r="V91" s="48" t="str">
        <f>U91</f>
        <v>Kit</v>
      </c>
      <c r="W91" s="56" t="str">
        <f>R91</f>
        <v>Kit</v>
      </c>
      <c r="X91" s="242">
        <f>SUM(M94,R94,W94)</f>
        <v>69016.162067274738</v>
      </c>
      <c r="Y91" s="54"/>
    </row>
    <row r="92" spans="1:26" ht="25.2" customHeight="1" x14ac:dyDescent="0.5">
      <c r="A92" s="236"/>
      <c r="B92" s="46">
        <v>41</v>
      </c>
      <c r="C92" s="63" t="s">
        <v>134</v>
      </c>
      <c r="D92" s="237"/>
      <c r="E92" s="237"/>
      <c r="F92" s="237"/>
      <c r="G92" s="241"/>
      <c r="H92" s="48" t="s">
        <v>56</v>
      </c>
      <c r="I92" s="53">
        <v>0</v>
      </c>
      <c r="J92" s="53">
        <v>1</v>
      </c>
      <c r="K92" s="53">
        <v>0</v>
      </c>
      <c r="L92" s="53">
        <v>0</v>
      </c>
      <c r="M92" s="82">
        <f>SUM(I92:L92)</f>
        <v>1</v>
      </c>
      <c r="N92" s="53">
        <v>0</v>
      </c>
      <c r="O92" s="53">
        <v>1</v>
      </c>
      <c r="P92" s="53">
        <v>0</v>
      </c>
      <c r="Q92" s="53">
        <v>0</v>
      </c>
      <c r="R92" s="82">
        <f>SUM(N92:Q92)</f>
        <v>1</v>
      </c>
      <c r="S92" s="53">
        <v>0</v>
      </c>
      <c r="T92" s="214">
        <v>0</v>
      </c>
      <c r="U92" s="53">
        <v>0</v>
      </c>
      <c r="V92" s="53">
        <v>0</v>
      </c>
      <c r="W92" s="82">
        <f>SUM(S92:V92)</f>
        <v>0</v>
      </c>
      <c r="X92" s="242"/>
      <c r="Y92" s="54"/>
    </row>
    <row r="93" spans="1:26" ht="25.2" customHeight="1" x14ac:dyDescent="0.5">
      <c r="A93" s="236"/>
      <c r="B93" s="46"/>
      <c r="C93" s="46"/>
      <c r="D93" s="237"/>
      <c r="E93" s="237"/>
      <c r="F93" s="237"/>
      <c r="G93" s="241"/>
      <c r="H93" s="48" t="s">
        <v>57</v>
      </c>
      <c r="I93" s="53">
        <f>'[2]2.1.4_2.1.5_year 2020'!F48</f>
        <v>34862.800112969366</v>
      </c>
      <c r="J93" s="53">
        <f>$I$93</f>
        <v>34862.800112969366</v>
      </c>
      <c r="K93" s="53">
        <f>$I$93</f>
        <v>34862.800112969366</v>
      </c>
      <c r="L93" s="53">
        <f>$I$93</f>
        <v>34862.800112969366</v>
      </c>
      <c r="M93" s="52">
        <f>AVERAGE(I93:L93)</f>
        <v>34862.800112969366</v>
      </c>
      <c r="N93" s="53">
        <f>'[2]2.1.4_2.1.5_year 2021'!F48</f>
        <v>34153.361954305365</v>
      </c>
      <c r="O93" s="53">
        <f>$N$93</f>
        <v>34153.361954305365</v>
      </c>
      <c r="P93" s="53">
        <f>$N$93</f>
        <v>34153.361954305365</v>
      </c>
      <c r="Q93" s="53">
        <f>$N$93</f>
        <v>34153.361954305365</v>
      </c>
      <c r="R93" s="52">
        <f>AVERAGE(N93:Q93)</f>
        <v>34153.361954305365</v>
      </c>
      <c r="S93" s="53">
        <f>0</f>
        <v>0</v>
      </c>
      <c r="T93" s="214">
        <f>$S$93</f>
        <v>0</v>
      </c>
      <c r="U93" s="53">
        <f>$S$93</f>
        <v>0</v>
      </c>
      <c r="V93" s="53">
        <f>$S$93</f>
        <v>0</v>
      </c>
      <c r="W93" s="52">
        <f>AVERAGE(S93:V93)</f>
        <v>0</v>
      </c>
      <c r="X93" s="242"/>
      <c r="Y93" s="54"/>
    </row>
    <row r="94" spans="1:26" ht="25.2" customHeight="1" x14ac:dyDescent="0.5">
      <c r="A94" s="236"/>
      <c r="B94" s="46"/>
      <c r="C94" s="46"/>
      <c r="D94" s="237"/>
      <c r="E94" s="237"/>
      <c r="F94" s="237"/>
      <c r="G94" s="241"/>
      <c r="H94" s="48" t="s">
        <v>58</v>
      </c>
      <c r="I94" s="53">
        <f>I92*I93</f>
        <v>0</v>
      </c>
      <c r="J94" s="53">
        <f>J92*J93</f>
        <v>34862.800112969366</v>
      </c>
      <c r="K94" s="53">
        <f>K92*K93</f>
        <v>0</v>
      </c>
      <c r="L94" s="53">
        <f>L92*L93</f>
        <v>0</v>
      </c>
      <c r="M94" s="52">
        <f>SUM(I94:L94)</f>
        <v>34862.800112969366</v>
      </c>
      <c r="N94" s="53">
        <f>N92*N93</f>
        <v>0</v>
      </c>
      <c r="O94" s="53">
        <f>O92*O93</f>
        <v>34153.361954305365</v>
      </c>
      <c r="P94" s="53">
        <f>P92*P93</f>
        <v>0</v>
      </c>
      <c r="Q94" s="53">
        <f>Q92*Q93</f>
        <v>0</v>
      </c>
      <c r="R94" s="52">
        <f>SUM(N94:Q94)</f>
        <v>34153.361954305365</v>
      </c>
      <c r="S94" s="53">
        <f>S92*S93</f>
        <v>0</v>
      </c>
      <c r="T94" s="214">
        <f>T92*T93</f>
        <v>0</v>
      </c>
      <c r="U94" s="53">
        <f>U92*U93</f>
        <v>0</v>
      </c>
      <c r="V94" s="53">
        <f>V92*V93</f>
        <v>0</v>
      </c>
      <c r="W94" s="52">
        <f>SUM(S94:V94)</f>
        <v>0</v>
      </c>
      <c r="X94" s="242"/>
      <c r="Y94" s="54"/>
    </row>
    <row r="95" spans="1:26" ht="24" customHeight="1" x14ac:dyDescent="0.5">
      <c r="A95" s="236" t="s">
        <v>147</v>
      </c>
      <c r="B95" s="46">
        <v>42</v>
      </c>
      <c r="C95" s="63" t="s">
        <v>129</v>
      </c>
      <c r="D95" s="237" t="s">
        <v>146</v>
      </c>
      <c r="E95" s="237" t="s">
        <v>530</v>
      </c>
      <c r="F95" s="237" t="s">
        <v>528</v>
      </c>
      <c r="G95" s="241"/>
      <c r="H95" s="48" t="s">
        <v>54</v>
      </c>
      <c r="I95" s="48" t="s">
        <v>122</v>
      </c>
      <c r="J95" s="48" t="str">
        <f>I95</f>
        <v>Kit</v>
      </c>
      <c r="K95" s="48" t="str">
        <f>J95</f>
        <v>Kit</v>
      </c>
      <c r="L95" s="48" t="str">
        <f>K95</f>
        <v>Kit</v>
      </c>
      <c r="M95" s="56" t="str">
        <f>I95</f>
        <v>Kit</v>
      </c>
      <c r="N95" s="48" t="str">
        <f>M95</f>
        <v>Kit</v>
      </c>
      <c r="O95" s="48" t="str">
        <f>N95</f>
        <v>Kit</v>
      </c>
      <c r="P95" s="48" t="str">
        <f>O95</f>
        <v>Kit</v>
      </c>
      <c r="Q95" s="48" t="str">
        <f>P95</f>
        <v>Kit</v>
      </c>
      <c r="R95" s="56" t="str">
        <f>M95</f>
        <v>Kit</v>
      </c>
      <c r="S95" s="48" t="str">
        <f>R95</f>
        <v>Kit</v>
      </c>
      <c r="T95" s="48" t="str">
        <f>S95</f>
        <v>Kit</v>
      </c>
      <c r="U95" s="48" t="str">
        <f>T95</f>
        <v>Kit</v>
      </c>
      <c r="V95" s="48" t="str">
        <f>U95</f>
        <v>Kit</v>
      </c>
      <c r="W95" s="56" t="str">
        <f>R95</f>
        <v>Kit</v>
      </c>
      <c r="X95" s="242">
        <f>SUM(M98,R98,W98)</f>
        <v>31406.502165056001</v>
      </c>
      <c r="Y95" s="54"/>
    </row>
    <row r="96" spans="1:26" ht="24" customHeight="1" x14ac:dyDescent="0.5">
      <c r="A96" s="236"/>
      <c r="B96" s="46">
        <v>43</v>
      </c>
      <c r="C96" s="63" t="s">
        <v>134</v>
      </c>
      <c r="D96" s="237"/>
      <c r="E96" s="237"/>
      <c r="F96" s="237"/>
      <c r="G96" s="241"/>
      <c r="H96" s="48" t="s">
        <v>56</v>
      </c>
      <c r="I96" s="53">
        <v>0</v>
      </c>
      <c r="J96" s="53">
        <v>1</v>
      </c>
      <c r="K96" s="53">
        <v>0</v>
      </c>
      <c r="L96" s="53">
        <v>0</v>
      </c>
      <c r="M96" s="82">
        <f>SUM(I96:L96)</f>
        <v>1</v>
      </c>
      <c r="N96" s="53">
        <v>0</v>
      </c>
      <c r="O96" s="53">
        <v>1</v>
      </c>
      <c r="P96" s="53">
        <v>0</v>
      </c>
      <c r="Q96" s="53">
        <v>0</v>
      </c>
      <c r="R96" s="82">
        <f>SUM(N96:Q96)</f>
        <v>1</v>
      </c>
      <c r="S96" s="53">
        <v>0</v>
      </c>
      <c r="T96" s="214">
        <v>0</v>
      </c>
      <c r="U96" s="53">
        <v>0</v>
      </c>
      <c r="V96" s="53">
        <v>0</v>
      </c>
      <c r="W96" s="82">
        <f>SUM(S96:V96)</f>
        <v>0</v>
      </c>
      <c r="X96" s="242"/>
      <c r="Y96" s="54"/>
    </row>
    <row r="97" spans="1:27" ht="24" customHeight="1" x14ac:dyDescent="0.5">
      <c r="A97" s="236"/>
      <c r="B97" s="46"/>
      <c r="C97" s="46"/>
      <c r="D97" s="237"/>
      <c r="E97" s="237"/>
      <c r="F97" s="237"/>
      <c r="G97" s="241"/>
      <c r="H97" s="48" t="s">
        <v>57</v>
      </c>
      <c r="I97" s="53">
        <f>'[2]2.1.4_2.1.5_year 2020'!H17</f>
        <v>16688.993821119999</v>
      </c>
      <c r="J97" s="53">
        <f>$I$97</f>
        <v>16688.993821119999</v>
      </c>
      <c r="K97" s="53">
        <f>$I$97</f>
        <v>16688.993821119999</v>
      </c>
      <c r="L97" s="53">
        <f>$I$97</f>
        <v>16688.993821119999</v>
      </c>
      <c r="M97" s="52">
        <f>AVERAGE(I97:L97)</f>
        <v>16688.993821119999</v>
      </c>
      <c r="N97" s="53">
        <f>'[2]2.1.4_2.1.5_year 2021'!H17</f>
        <v>14717.508343936001</v>
      </c>
      <c r="O97" s="53">
        <f>$N$97</f>
        <v>14717.508343936001</v>
      </c>
      <c r="P97" s="53">
        <f>$N$97</f>
        <v>14717.508343936001</v>
      </c>
      <c r="Q97" s="53">
        <f>$N$97</f>
        <v>14717.508343936001</v>
      </c>
      <c r="R97" s="52">
        <f>AVERAGE(N97:Q97)</f>
        <v>14717.508343936001</v>
      </c>
      <c r="S97" s="53">
        <f>0</f>
        <v>0</v>
      </c>
      <c r="T97" s="214">
        <f>$S$97</f>
        <v>0</v>
      </c>
      <c r="U97" s="53">
        <f t="shared" ref="U97:V97" si="24">$S$97</f>
        <v>0</v>
      </c>
      <c r="V97" s="53">
        <f t="shared" si="24"/>
        <v>0</v>
      </c>
      <c r="W97" s="52">
        <f>AVERAGE(S97:V97)</f>
        <v>0</v>
      </c>
      <c r="X97" s="242"/>
      <c r="Y97" s="54"/>
    </row>
    <row r="98" spans="1:27" ht="24" customHeight="1" x14ac:dyDescent="0.5">
      <c r="A98" s="236"/>
      <c r="B98" s="46"/>
      <c r="C98" s="46"/>
      <c r="D98" s="237"/>
      <c r="E98" s="237"/>
      <c r="F98" s="237"/>
      <c r="G98" s="241"/>
      <c r="H98" s="48" t="s">
        <v>58</v>
      </c>
      <c r="I98" s="53">
        <f>I96*I97</f>
        <v>0</v>
      </c>
      <c r="J98" s="53">
        <f>J96*J97</f>
        <v>16688.993821119999</v>
      </c>
      <c r="K98" s="53">
        <f>K96*K97</f>
        <v>0</v>
      </c>
      <c r="L98" s="53">
        <f>L96*L97</f>
        <v>0</v>
      </c>
      <c r="M98" s="52">
        <f>SUM(I98:L98)</f>
        <v>16688.993821119999</v>
      </c>
      <c r="N98" s="53">
        <f>N96*N97</f>
        <v>0</v>
      </c>
      <c r="O98" s="53">
        <f>O96*O97</f>
        <v>14717.508343936001</v>
      </c>
      <c r="P98" s="53">
        <f>P96*P97</f>
        <v>0</v>
      </c>
      <c r="Q98" s="53">
        <f>Q96*Q97</f>
        <v>0</v>
      </c>
      <c r="R98" s="52">
        <f>SUM(N98:Q98)</f>
        <v>14717.508343936001</v>
      </c>
      <c r="S98" s="53">
        <f>S96*S97</f>
        <v>0</v>
      </c>
      <c r="T98" s="214">
        <f>T96*T97</f>
        <v>0</v>
      </c>
      <c r="U98" s="53">
        <f>U96*U97</f>
        <v>0</v>
      </c>
      <c r="V98" s="53">
        <f>V96*V97</f>
        <v>0</v>
      </c>
      <c r="W98" s="52">
        <f>SUM(S98:V98)</f>
        <v>0</v>
      </c>
      <c r="X98" s="242"/>
      <c r="Y98" s="54"/>
    </row>
    <row r="99" spans="1:27" ht="16.2" customHeight="1" x14ac:dyDescent="0.5">
      <c r="A99" s="236" t="s">
        <v>150</v>
      </c>
      <c r="B99" s="57">
        <v>45</v>
      </c>
      <c r="C99" s="63" t="s">
        <v>129</v>
      </c>
      <c r="D99" s="238" t="s">
        <v>148</v>
      </c>
      <c r="E99" s="237" t="s">
        <v>149</v>
      </c>
      <c r="F99" s="238" t="s">
        <v>121</v>
      </c>
      <c r="G99" s="283"/>
      <c r="H99" s="48" t="s">
        <v>54</v>
      </c>
      <c r="I99" s="48" t="s">
        <v>122</v>
      </c>
      <c r="J99" s="48" t="str">
        <f>I99</f>
        <v>Kit</v>
      </c>
      <c r="K99" s="48" t="str">
        <f>J99</f>
        <v>Kit</v>
      </c>
      <c r="L99" s="48" t="str">
        <f>K99</f>
        <v>Kit</v>
      </c>
      <c r="M99" s="56" t="str">
        <f>I99</f>
        <v>Kit</v>
      </c>
      <c r="N99" s="48" t="str">
        <f>M99</f>
        <v>Kit</v>
      </c>
      <c r="O99" s="48" t="str">
        <f>N99</f>
        <v>Kit</v>
      </c>
      <c r="P99" s="48" t="str">
        <f>O99</f>
        <v>Kit</v>
      </c>
      <c r="Q99" s="48" t="str">
        <f>P99</f>
        <v>Kit</v>
      </c>
      <c r="R99" s="56" t="str">
        <f>M99</f>
        <v>Kit</v>
      </c>
      <c r="S99" s="48" t="str">
        <f>R99</f>
        <v>Kit</v>
      </c>
      <c r="T99" s="48" t="str">
        <f>S99</f>
        <v>Kit</v>
      </c>
      <c r="U99" s="48" t="str">
        <f>T99</f>
        <v>Kit</v>
      </c>
      <c r="V99" s="48" t="str">
        <f>U99</f>
        <v>Kit</v>
      </c>
      <c r="W99" s="56" t="str">
        <f>R99</f>
        <v>Kit</v>
      </c>
      <c r="X99" s="242">
        <f>SUM(M102,R102,W102)</f>
        <v>48133.2</v>
      </c>
      <c r="Y99" s="258"/>
    </row>
    <row r="100" spans="1:27" ht="16.2" customHeight="1" x14ac:dyDescent="0.5">
      <c r="A100" s="236"/>
      <c r="B100" s="58"/>
      <c r="C100" s="58"/>
      <c r="D100" s="239"/>
      <c r="E100" s="237"/>
      <c r="F100" s="239"/>
      <c r="G100" s="284"/>
      <c r="H100" s="48" t="s">
        <v>56</v>
      </c>
      <c r="I100" s="53">
        <v>0</v>
      </c>
      <c r="J100" s="53">
        <v>1</v>
      </c>
      <c r="K100" s="53">
        <v>0</v>
      </c>
      <c r="L100" s="53">
        <v>0</v>
      </c>
      <c r="M100" s="52">
        <f>SUM(I100:L100)</f>
        <v>1</v>
      </c>
      <c r="N100" s="53">
        <v>0</v>
      </c>
      <c r="O100" s="53">
        <v>1</v>
      </c>
      <c r="P100" s="53">
        <v>0</v>
      </c>
      <c r="Q100" s="53">
        <v>0</v>
      </c>
      <c r="R100" s="52">
        <f>SUM(N100:Q100)</f>
        <v>1</v>
      </c>
      <c r="S100" s="53">
        <v>0</v>
      </c>
      <c r="T100" s="53">
        <v>0</v>
      </c>
      <c r="U100" s="53">
        <v>0</v>
      </c>
      <c r="V100" s="53">
        <v>0</v>
      </c>
      <c r="W100" s="52">
        <f>SUM(S100:V100)</f>
        <v>0</v>
      </c>
      <c r="X100" s="242"/>
      <c r="Y100" s="258"/>
    </row>
    <row r="101" spans="1:27" ht="16.2" customHeight="1" x14ac:dyDescent="0.5">
      <c r="A101" s="236"/>
      <c r="B101" s="58"/>
      <c r="C101" s="58"/>
      <c r="D101" s="239"/>
      <c r="E101" s="237"/>
      <c r="F101" s="239"/>
      <c r="G101" s="284"/>
      <c r="H101" s="48" t="s">
        <v>57</v>
      </c>
      <c r="I101" s="53">
        <f>'[2]Budget assumptions'!D375</f>
        <v>24066.6</v>
      </c>
      <c r="J101" s="53">
        <f>$I$101</f>
        <v>24066.6</v>
      </c>
      <c r="K101" s="53">
        <f>$I$101</f>
        <v>24066.6</v>
      </c>
      <c r="L101" s="53">
        <f>$I$101</f>
        <v>24066.6</v>
      </c>
      <c r="M101" s="52">
        <f>AVERAGE(I101:L101)</f>
        <v>24066.6</v>
      </c>
      <c r="N101" s="53">
        <f>'[2]Budget assumptions'!E375</f>
        <v>24066.6</v>
      </c>
      <c r="O101" s="53">
        <f>$N$101</f>
        <v>24066.6</v>
      </c>
      <c r="P101" s="53">
        <f>$N$101</f>
        <v>24066.6</v>
      </c>
      <c r="Q101" s="53">
        <f>$N$101</f>
        <v>24066.6</v>
      </c>
      <c r="R101" s="52">
        <f>AVERAGE(N101:Q101)</f>
        <v>24066.6</v>
      </c>
      <c r="S101" s="53">
        <f>'[2]Budget assumptions'!F375</f>
        <v>24066.6</v>
      </c>
      <c r="T101" s="53">
        <f>$S$101</f>
        <v>24066.6</v>
      </c>
      <c r="U101" s="53">
        <f>$S$101</f>
        <v>24066.6</v>
      </c>
      <c r="V101" s="53">
        <f>$S$101</f>
        <v>24066.6</v>
      </c>
      <c r="W101" s="52">
        <f>AVERAGE(S101:V101)</f>
        <v>24066.6</v>
      </c>
      <c r="X101" s="242"/>
      <c r="Y101" s="258"/>
    </row>
    <row r="102" spans="1:27" ht="16.2" customHeight="1" x14ac:dyDescent="0.5">
      <c r="A102" s="236"/>
      <c r="B102" s="59"/>
      <c r="C102" s="59"/>
      <c r="D102" s="240"/>
      <c r="E102" s="237"/>
      <c r="F102" s="240"/>
      <c r="G102" s="285"/>
      <c r="H102" s="48" t="s">
        <v>58</v>
      </c>
      <c r="I102" s="53">
        <f>I100*I101</f>
        <v>0</v>
      </c>
      <c r="J102" s="53">
        <f>J100*J101</f>
        <v>24066.6</v>
      </c>
      <c r="K102" s="53">
        <f>K100*K101</f>
        <v>0</v>
      </c>
      <c r="L102" s="53">
        <f>L100*L101</f>
        <v>0</v>
      </c>
      <c r="M102" s="52">
        <f>SUM(I102:L102)</f>
        <v>24066.6</v>
      </c>
      <c r="N102" s="53">
        <f>N100*N101</f>
        <v>0</v>
      </c>
      <c r="O102" s="53">
        <f>O100*O101</f>
        <v>24066.6</v>
      </c>
      <c r="P102" s="53">
        <f>P100*P101</f>
        <v>0</v>
      </c>
      <c r="Q102" s="53">
        <f>Q100*Q101</f>
        <v>0</v>
      </c>
      <c r="R102" s="52">
        <f>SUM(N102:Q102)</f>
        <v>24066.6</v>
      </c>
      <c r="S102" s="53">
        <f>S100*S101</f>
        <v>0</v>
      </c>
      <c r="T102" s="53">
        <f>T100*T101</f>
        <v>0</v>
      </c>
      <c r="U102" s="53">
        <f>U100*U101</f>
        <v>0</v>
      </c>
      <c r="V102" s="53">
        <f>V100*V101</f>
        <v>0</v>
      </c>
      <c r="W102" s="52">
        <f>SUM(S102:V102)</f>
        <v>0</v>
      </c>
      <c r="X102" s="242"/>
      <c r="Y102" s="258"/>
    </row>
    <row r="103" spans="1:27" ht="16.8" customHeight="1" x14ac:dyDescent="0.5">
      <c r="A103" s="236" t="s">
        <v>518</v>
      </c>
      <c r="B103" s="57">
        <v>44</v>
      </c>
      <c r="C103" s="63" t="s">
        <v>66</v>
      </c>
      <c r="D103" s="238" t="s">
        <v>151</v>
      </c>
      <c r="E103" s="237" t="s">
        <v>152</v>
      </c>
      <c r="F103" s="238" t="s">
        <v>153</v>
      </c>
      <c r="G103" s="241"/>
      <c r="H103" s="48" t="s">
        <v>54</v>
      </c>
      <c r="I103" s="48" t="s">
        <v>68</v>
      </c>
      <c r="J103" s="48" t="str">
        <f>I103</f>
        <v>Training</v>
      </c>
      <c r="K103" s="48" t="str">
        <f>J103</f>
        <v>Training</v>
      </c>
      <c r="L103" s="48" t="str">
        <f>K103</f>
        <v>Training</v>
      </c>
      <c r="M103" s="56" t="str">
        <f>I103</f>
        <v>Training</v>
      </c>
      <c r="N103" s="48" t="str">
        <f>M103</f>
        <v>Training</v>
      </c>
      <c r="O103" s="48" t="str">
        <f>N103</f>
        <v>Training</v>
      </c>
      <c r="P103" s="48" t="str">
        <f>O103</f>
        <v>Training</v>
      </c>
      <c r="Q103" s="48" t="str">
        <f>P103</f>
        <v>Training</v>
      </c>
      <c r="R103" s="56" t="str">
        <f>M103</f>
        <v>Training</v>
      </c>
      <c r="S103" s="48" t="str">
        <f>R103</f>
        <v>Training</v>
      </c>
      <c r="T103" s="48" t="str">
        <f>S103</f>
        <v>Training</v>
      </c>
      <c r="U103" s="48" t="str">
        <f>T103</f>
        <v>Training</v>
      </c>
      <c r="V103" s="48" t="str">
        <f>U103</f>
        <v>Training</v>
      </c>
      <c r="W103" s="56" t="str">
        <f>R103</f>
        <v>Training</v>
      </c>
      <c r="X103" s="242">
        <f>SUM(M106,R106,W106)</f>
        <v>44920</v>
      </c>
      <c r="Y103" s="258"/>
      <c r="Z103" s="259"/>
    </row>
    <row r="104" spans="1:27" ht="16.8" customHeight="1" x14ac:dyDescent="0.5">
      <c r="A104" s="236"/>
      <c r="B104" s="58"/>
      <c r="C104" s="58"/>
      <c r="D104" s="239"/>
      <c r="E104" s="286"/>
      <c r="F104" s="239"/>
      <c r="G104" s="241"/>
      <c r="H104" s="48" t="s">
        <v>56</v>
      </c>
      <c r="I104" s="53">
        <v>0</v>
      </c>
      <c r="J104" s="53">
        <v>0</v>
      </c>
      <c r="K104" s="53">
        <v>2</v>
      </c>
      <c r="L104" s="53">
        <v>0</v>
      </c>
      <c r="M104" s="52">
        <f>SUM(I104:L104)</f>
        <v>2</v>
      </c>
      <c r="N104" s="53">
        <v>0</v>
      </c>
      <c r="O104" s="53">
        <v>2</v>
      </c>
      <c r="P104" s="53">
        <v>0</v>
      </c>
      <c r="Q104" s="53">
        <v>0</v>
      </c>
      <c r="R104" s="52">
        <f>SUM(N104:Q104)</f>
        <v>2</v>
      </c>
      <c r="S104" s="53">
        <v>0</v>
      </c>
      <c r="T104" s="53">
        <v>0</v>
      </c>
      <c r="U104" s="53">
        <v>0</v>
      </c>
      <c r="V104" s="53">
        <v>0</v>
      </c>
      <c r="W104" s="52">
        <f>SUM(S104:V104)</f>
        <v>0</v>
      </c>
      <c r="X104" s="242"/>
      <c r="Y104" s="258"/>
      <c r="Z104" s="259"/>
    </row>
    <row r="105" spans="1:27" ht="16.8" customHeight="1" x14ac:dyDescent="0.5">
      <c r="A105" s="236"/>
      <c r="B105" s="58"/>
      <c r="C105" s="58"/>
      <c r="D105" s="239"/>
      <c r="E105" s="286"/>
      <c r="F105" s="239"/>
      <c r="G105" s="241"/>
      <c r="H105" s="48" t="s">
        <v>57</v>
      </c>
      <c r="I105" s="53">
        <f>'[2]Budget assumptions'!H392</f>
        <v>11230</v>
      </c>
      <c r="J105" s="53">
        <f>$I$105</f>
        <v>11230</v>
      </c>
      <c r="K105" s="53">
        <f t="shared" ref="K105:V105" si="25">$I$105</f>
        <v>11230</v>
      </c>
      <c r="L105" s="53">
        <f t="shared" si="25"/>
        <v>11230</v>
      </c>
      <c r="M105" s="52">
        <f>AVERAGE(I105:L105)</f>
        <v>11230</v>
      </c>
      <c r="N105" s="53">
        <f t="shared" si="25"/>
        <v>11230</v>
      </c>
      <c r="O105" s="53">
        <f t="shared" si="25"/>
        <v>11230</v>
      </c>
      <c r="P105" s="53">
        <f t="shared" si="25"/>
        <v>11230</v>
      </c>
      <c r="Q105" s="53">
        <f t="shared" si="25"/>
        <v>11230</v>
      </c>
      <c r="R105" s="52">
        <f>AVERAGE(N105:Q105)</f>
        <v>11230</v>
      </c>
      <c r="S105" s="53">
        <f t="shared" si="25"/>
        <v>11230</v>
      </c>
      <c r="T105" s="53">
        <f t="shared" si="25"/>
        <v>11230</v>
      </c>
      <c r="U105" s="53">
        <f t="shared" si="25"/>
        <v>11230</v>
      </c>
      <c r="V105" s="53">
        <f t="shared" si="25"/>
        <v>11230</v>
      </c>
      <c r="W105" s="52">
        <f>AVERAGE(S105:V105)</f>
        <v>11230</v>
      </c>
      <c r="X105" s="242"/>
      <c r="Y105" s="258"/>
      <c r="Z105" s="259"/>
    </row>
    <row r="106" spans="1:27" ht="16.8" customHeight="1" x14ac:dyDescent="0.5">
      <c r="A106" s="236"/>
      <c r="B106" s="59"/>
      <c r="C106" s="59"/>
      <c r="D106" s="240"/>
      <c r="E106" s="286"/>
      <c r="F106" s="240"/>
      <c r="G106" s="241"/>
      <c r="H106" s="48" t="s">
        <v>58</v>
      </c>
      <c r="I106" s="53">
        <f>I104*I105</f>
        <v>0</v>
      </c>
      <c r="J106" s="53">
        <f>J104*J105</f>
        <v>0</v>
      </c>
      <c r="K106" s="53">
        <f>K104*K105</f>
        <v>22460</v>
      </c>
      <c r="L106" s="53">
        <f>L104*L105</f>
        <v>0</v>
      </c>
      <c r="M106" s="52">
        <f>SUM(I106:L106)</f>
        <v>22460</v>
      </c>
      <c r="N106" s="53">
        <f>N104*N105</f>
        <v>0</v>
      </c>
      <c r="O106" s="53">
        <f>O104*O105</f>
        <v>22460</v>
      </c>
      <c r="P106" s="53">
        <f>P104*P105</f>
        <v>0</v>
      </c>
      <c r="Q106" s="53">
        <f>Q104*Q105</f>
        <v>0</v>
      </c>
      <c r="R106" s="52">
        <f>SUM(N106:Q106)</f>
        <v>22460</v>
      </c>
      <c r="S106" s="53">
        <f>S104*S105</f>
        <v>0</v>
      </c>
      <c r="T106" s="53">
        <f>T104*T105</f>
        <v>0</v>
      </c>
      <c r="U106" s="53">
        <f>U104*U105</f>
        <v>0</v>
      </c>
      <c r="V106" s="53">
        <f>V104*V105</f>
        <v>0</v>
      </c>
      <c r="W106" s="52">
        <f>SUM(S106:V106)</f>
        <v>0</v>
      </c>
      <c r="X106" s="242"/>
      <c r="Y106" s="258"/>
      <c r="Z106" s="259"/>
    </row>
    <row r="107" spans="1:27" ht="15.6" x14ac:dyDescent="0.5">
      <c r="A107" s="77" t="s">
        <v>154</v>
      </c>
      <c r="B107" s="77"/>
      <c r="C107" s="77"/>
      <c r="D107" s="246" t="s">
        <v>155</v>
      </c>
      <c r="E107" s="247"/>
      <c r="F107" s="247"/>
      <c r="G107" s="83"/>
      <c r="H107" s="84"/>
      <c r="I107" s="85">
        <f>SUM(I111,I115,I119,I123,I127,I131,I135,I139,I143)</f>
        <v>1297181.85029716</v>
      </c>
      <c r="J107" s="85">
        <f t="shared" ref="J107:W107" si="26">SUM(J111,J115,J119,J123,J127,J131,J135,J139,J143)</f>
        <v>7358</v>
      </c>
      <c r="K107" s="85">
        <f t="shared" si="26"/>
        <v>46658</v>
      </c>
      <c r="L107" s="85">
        <f t="shared" si="26"/>
        <v>16998</v>
      </c>
      <c r="M107" s="45">
        <f t="shared" si="26"/>
        <v>1368195.85029716</v>
      </c>
      <c r="N107" s="85">
        <f>SUM(N111,N115,N119,N123,N127,N131,N135,N139,N143)</f>
        <v>207029.10278021719</v>
      </c>
      <c r="O107" s="85">
        <f t="shared" si="26"/>
        <v>28603</v>
      </c>
      <c r="P107" s="85">
        <f t="shared" si="26"/>
        <v>15243</v>
      </c>
      <c r="Q107" s="85">
        <f t="shared" si="26"/>
        <v>15243</v>
      </c>
      <c r="R107" s="45">
        <f t="shared" si="26"/>
        <v>266118.10278021719</v>
      </c>
      <c r="S107" s="85">
        <f>SUM(S111,S115,S119,S123,S127,S131,S135,S139,S143)</f>
        <v>25000</v>
      </c>
      <c r="T107" s="85">
        <f t="shared" si="26"/>
        <v>11640</v>
      </c>
      <c r="U107" s="85">
        <f t="shared" si="26"/>
        <v>11640</v>
      </c>
      <c r="V107" s="85">
        <f t="shared" si="26"/>
        <v>0</v>
      </c>
      <c r="W107" s="45">
        <f t="shared" si="26"/>
        <v>48280</v>
      </c>
      <c r="X107" s="86">
        <f>SUM(X108:X143)</f>
        <v>1682593.9530773771</v>
      </c>
      <c r="Y107" s="64"/>
    </row>
    <row r="108" spans="1:27" ht="21.3" customHeight="1" x14ac:dyDescent="0.5">
      <c r="A108" s="236" t="s">
        <v>156</v>
      </c>
      <c r="B108" s="46">
        <v>47</v>
      </c>
      <c r="C108" s="63" t="s">
        <v>157</v>
      </c>
      <c r="D108" s="237" t="s">
        <v>158</v>
      </c>
      <c r="E108" s="238" t="s">
        <v>159</v>
      </c>
      <c r="F108" s="238" t="s">
        <v>160</v>
      </c>
      <c r="G108" s="241"/>
      <c r="H108" s="48" t="s">
        <v>54</v>
      </c>
      <c r="I108" s="48" t="s">
        <v>161</v>
      </c>
      <c r="J108" s="48" t="str">
        <f>I108</f>
        <v>Annual kit</v>
      </c>
      <c r="K108" s="48" t="str">
        <f>J108</f>
        <v>Annual kit</v>
      </c>
      <c r="L108" s="48" t="str">
        <f>K108</f>
        <v>Annual kit</v>
      </c>
      <c r="M108" s="56" t="str">
        <f>I108</f>
        <v>Annual kit</v>
      </c>
      <c r="N108" s="48" t="str">
        <f>M108</f>
        <v>Annual kit</v>
      </c>
      <c r="O108" s="48" t="str">
        <f>N108</f>
        <v>Annual kit</v>
      </c>
      <c r="P108" s="48" t="str">
        <f>O108</f>
        <v>Annual kit</v>
      </c>
      <c r="Q108" s="48" t="str">
        <f>P108</f>
        <v>Annual kit</v>
      </c>
      <c r="R108" s="56" t="str">
        <f>M108</f>
        <v>Annual kit</v>
      </c>
      <c r="S108" s="48" t="str">
        <f>R108</f>
        <v>Annual kit</v>
      </c>
      <c r="T108" s="48" t="str">
        <f>S108</f>
        <v>Annual kit</v>
      </c>
      <c r="U108" s="48" t="str">
        <f>T108</f>
        <v>Annual kit</v>
      </c>
      <c r="V108" s="48" t="str">
        <f>U108</f>
        <v>Annual kit</v>
      </c>
      <c r="W108" s="56" t="str">
        <f>R108</f>
        <v>Annual kit</v>
      </c>
      <c r="X108" s="242">
        <f>SUM(M111,R111,W111)</f>
        <v>926765.19179190858</v>
      </c>
      <c r="Y108" s="54"/>
      <c r="Z108" s="21"/>
      <c r="AA108" s="21"/>
    </row>
    <row r="109" spans="1:27" ht="21.3" customHeight="1" x14ac:dyDescent="0.5">
      <c r="A109" s="236"/>
      <c r="B109" s="46">
        <v>48</v>
      </c>
      <c r="C109" s="63" t="s">
        <v>134</v>
      </c>
      <c r="D109" s="237"/>
      <c r="E109" s="257"/>
      <c r="F109" s="239"/>
      <c r="G109" s="241"/>
      <c r="H109" s="48" t="s">
        <v>56</v>
      </c>
      <c r="I109" s="53">
        <v>1</v>
      </c>
      <c r="J109" s="53">
        <v>0</v>
      </c>
      <c r="K109" s="53">
        <v>0</v>
      </c>
      <c r="L109" s="53">
        <v>0</v>
      </c>
      <c r="M109" s="52">
        <f>SUM(I109:L109)</f>
        <v>1</v>
      </c>
      <c r="N109" s="53">
        <v>0</v>
      </c>
      <c r="O109" s="53">
        <v>0</v>
      </c>
      <c r="P109" s="53">
        <v>0</v>
      </c>
      <c r="Q109" s="53">
        <v>0</v>
      </c>
      <c r="R109" s="52">
        <f>SUM(N109:Q109)</f>
        <v>0</v>
      </c>
      <c r="S109" s="53">
        <v>0</v>
      </c>
      <c r="T109" s="53">
        <v>0</v>
      </c>
      <c r="U109" s="53">
        <v>0</v>
      </c>
      <c r="V109" s="53">
        <v>0</v>
      </c>
      <c r="W109" s="52">
        <f>SUM(S109:V109)</f>
        <v>0</v>
      </c>
      <c r="X109" s="242"/>
      <c r="Y109" s="54"/>
      <c r="Z109" s="21"/>
      <c r="AA109" s="21"/>
    </row>
    <row r="110" spans="1:27" ht="21.3" customHeight="1" x14ac:dyDescent="0.5">
      <c r="A110" s="236"/>
      <c r="B110" s="46"/>
      <c r="C110" s="46"/>
      <c r="D110" s="237"/>
      <c r="E110" s="257"/>
      <c r="F110" s="239"/>
      <c r="G110" s="241"/>
      <c r="H110" s="48" t="s">
        <v>57</v>
      </c>
      <c r="I110" s="53">
        <f>'[2]2.2.1_MDR_ 2020_2022_NEW'!E56</f>
        <v>926765.19179190858</v>
      </c>
      <c r="J110" s="53">
        <f>$I$110</f>
        <v>926765.19179190858</v>
      </c>
      <c r="K110" s="53">
        <f>$I$110</f>
        <v>926765.19179190858</v>
      </c>
      <c r="L110" s="53">
        <f>$I$110</f>
        <v>926765.19179190858</v>
      </c>
      <c r="M110" s="52">
        <f>AVERAGE(I110:L110)</f>
        <v>926765.19179190858</v>
      </c>
      <c r="N110" s="53">
        <v>0</v>
      </c>
      <c r="O110" s="53">
        <f>$N$110</f>
        <v>0</v>
      </c>
      <c r="P110" s="53">
        <f>$N$110</f>
        <v>0</v>
      </c>
      <c r="Q110" s="53">
        <f>$N$110</f>
        <v>0</v>
      </c>
      <c r="R110" s="52">
        <f>AVERAGE(N110:Q110)</f>
        <v>0</v>
      </c>
      <c r="S110" s="53">
        <v>0</v>
      </c>
      <c r="T110" s="53">
        <f>$S$110</f>
        <v>0</v>
      </c>
      <c r="U110" s="53">
        <f>$S$110</f>
        <v>0</v>
      </c>
      <c r="V110" s="53">
        <f>$S$110</f>
        <v>0</v>
      </c>
      <c r="W110" s="52">
        <f>AVERAGE(S110:V110)</f>
        <v>0</v>
      </c>
      <c r="X110" s="242"/>
      <c r="Y110" s="54"/>
      <c r="Z110" s="21"/>
      <c r="AA110" s="21"/>
    </row>
    <row r="111" spans="1:27" ht="21.3" customHeight="1" x14ac:dyDescent="0.5">
      <c r="A111" s="236"/>
      <c r="B111" s="46"/>
      <c r="C111" s="46"/>
      <c r="D111" s="237"/>
      <c r="E111" s="257"/>
      <c r="F111" s="240"/>
      <c r="G111" s="241"/>
      <c r="H111" s="48" t="s">
        <v>58</v>
      </c>
      <c r="I111" s="53">
        <f>I109*I110</f>
        <v>926765.19179190858</v>
      </c>
      <c r="J111" s="53">
        <f>J109*J110</f>
        <v>0</v>
      </c>
      <c r="K111" s="53">
        <f>K109*K110</f>
        <v>0</v>
      </c>
      <c r="L111" s="53">
        <f>L109*L110</f>
        <v>0</v>
      </c>
      <c r="M111" s="52">
        <f>SUM(I111:L111)</f>
        <v>926765.19179190858</v>
      </c>
      <c r="N111" s="53">
        <f>N109*N110</f>
        <v>0</v>
      </c>
      <c r="O111" s="53">
        <f>O109*O110</f>
        <v>0</v>
      </c>
      <c r="P111" s="53">
        <f>P109*P110</f>
        <v>0</v>
      </c>
      <c r="Q111" s="53">
        <f>Q109*Q110</f>
        <v>0</v>
      </c>
      <c r="R111" s="52">
        <f>SUM(N111:Q111)</f>
        <v>0</v>
      </c>
      <c r="S111" s="53">
        <f>S109*S110</f>
        <v>0</v>
      </c>
      <c r="T111" s="53">
        <f>T109*T110</f>
        <v>0</v>
      </c>
      <c r="U111" s="53">
        <f>U109*U110</f>
        <v>0</v>
      </c>
      <c r="V111" s="53">
        <f>V109*V110</f>
        <v>0</v>
      </c>
      <c r="W111" s="52">
        <f>SUM(S111:V111)</f>
        <v>0</v>
      </c>
      <c r="X111" s="242"/>
      <c r="Y111" s="54"/>
      <c r="Z111" s="21"/>
      <c r="AA111" s="21"/>
    </row>
    <row r="112" spans="1:27" ht="23.4" customHeight="1" x14ac:dyDescent="0.5">
      <c r="A112" s="236" t="s">
        <v>162</v>
      </c>
      <c r="B112" s="46">
        <v>49</v>
      </c>
      <c r="C112" s="63" t="s">
        <v>157</v>
      </c>
      <c r="D112" s="237" t="s">
        <v>163</v>
      </c>
      <c r="E112" s="238" t="s">
        <v>531</v>
      </c>
      <c r="F112" s="238" t="s">
        <v>164</v>
      </c>
      <c r="G112" s="241"/>
      <c r="H112" s="48" t="s">
        <v>54</v>
      </c>
      <c r="I112" s="48" t="s">
        <v>161</v>
      </c>
      <c r="J112" s="48" t="str">
        <f>I112</f>
        <v>Annual kit</v>
      </c>
      <c r="K112" s="48" t="str">
        <f>J112</f>
        <v>Annual kit</v>
      </c>
      <c r="L112" s="48" t="str">
        <f>K112</f>
        <v>Annual kit</v>
      </c>
      <c r="M112" s="56" t="str">
        <f>I112</f>
        <v>Annual kit</v>
      </c>
      <c r="N112" s="48" t="str">
        <f>M112</f>
        <v>Annual kit</v>
      </c>
      <c r="O112" s="48" t="str">
        <f>N112</f>
        <v>Annual kit</v>
      </c>
      <c r="P112" s="48" t="str">
        <f>O112</f>
        <v>Annual kit</v>
      </c>
      <c r="Q112" s="48" t="str">
        <f>P112</f>
        <v>Annual kit</v>
      </c>
      <c r="R112" s="56" t="str">
        <f>M112</f>
        <v>Annual kit</v>
      </c>
      <c r="S112" s="48" t="str">
        <f>R112</f>
        <v>Annual kit</v>
      </c>
      <c r="T112" s="48" t="str">
        <f>S112</f>
        <v>Annual kit</v>
      </c>
      <c r="U112" s="48" t="str">
        <f>T112</f>
        <v>Annual kit</v>
      </c>
      <c r="V112" s="48" t="str">
        <f>U112</f>
        <v>Annual kit</v>
      </c>
      <c r="W112" s="56" t="str">
        <f>R112</f>
        <v>Annual kit</v>
      </c>
      <c r="X112" s="242">
        <f>SUM(M115,R115,W115)</f>
        <v>525972.76128546847</v>
      </c>
      <c r="Y112" s="54"/>
      <c r="Z112" s="21"/>
      <c r="AA112" s="21"/>
    </row>
    <row r="113" spans="1:27" ht="23.4" customHeight="1" x14ac:dyDescent="0.5">
      <c r="A113" s="236"/>
      <c r="B113" s="46">
        <v>50</v>
      </c>
      <c r="C113" s="63" t="s">
        <v>134</v>
      </c>
      <c r="D113" s="237"/>
      <c r="E113" s="257"/>
      <c r="F113" s="239"/>
      <c r="G113" s="241"/>
      <c r="H113" s="48" t="s">
        <v>56</v>
      </c>
      <c r="I113" s="53">
        <v>1</v>
      </c>
      <c r="J113" s="53">
        <v>0</v>
      </c>
      <c r="K113" s="53">
        <v>0</v>
      </c>
      <c r="L113" s="53">
        <v>0</v>
      </c>
      <c r="M113" s="52">
        <f>SUM(I113:L113)</f>
        <v>1</v>
      </c>
      <c r="N113" s="214">
        <v>1</v>
      </c>
      <c r="O113" s="53">
        <v>0</v>
      </c>
      <c r="P113" s="53">
        <v>0</v>
      </c>
      <c r="Q113" s="53">
        <v>0</v>
      </c>
      <c r="R113" s="52">
        <f>SUM(N113:Q113)</f>
        <v>1</v>
      </c>
      <c r="S113" s="53">
        <v>0</v>
      </c>
      <c r="T113" s="53">
        <v>0</v>
      </c>
      <c r="U113" s="53">
        <v>0</v>
      </c>
      <c r="V113" s="53">
        <v>0</v>
      </c>
      <c r="W113" s="52">
        <f>SUM(S113:V113)</f>
        <v>0</v>
      </c>
      <c r="X113" s="242"/>
      <c r="Y113" s="54"/>
      <c r="Z113" s="21"/>
      <c r="AA113" s="21"/>
    </row>
    <row r="114" spans="1:27" ht="23.4" customHeight="1" x14ac:dyDescent="0.5">
      <c r="A114" s="236"/>
      <c r="B114" s="46"/>
      <c r="C114" s="46"/>
      <c r="D114" s="237"/>
      <c r="E114" s="257"/>
      <c r="F114" s="239"/>
      <c r="G114" s="241"/>
      <c r="H114" s="48" t="s">
        <v>57</v>
      </c>
      <c r="I114" s="53">
        <f>'[2]2.2.2_pre- &amp; XDR_2020_22_NEW'!E44</f>
        <v>340058.65850525134</v>
      </c>
      <c r="J114" s="53">
        <f>$I$114</f>
        <v>340058.65850525134</v>
      </c>
      <c r="K114" s="53">
        <f>$I$114</f>
        <v>340058.65850525134</v>
      </c>
      <c r="L114" s="53">
        <f>$I$114</f>
        <v>340058.65850525134</v>
      </c>
      <c r="M114" s="52">
        <f>AVERAGE(I114:L114)</f>
        <v>340058.65850525134</v>
      </c>
      <c r="N114" s="214">
        <f>'[3]WP&amp;B TB KZH 2020_2022'!$N$114</f>
        <v>185914.10278021719</v>
      </c>
      <c r="O114" s="53">
        <f>$N$114</f>
        <v>185914.10278021719</v>
      </c>
      <c r="P114" s="53">
        <f>$N$114</f>
        <v>185914.10278021719</v>
      </c>
      <c r="Q114" s="53">
        <f>$N$114</f>
        <v>185914.10278021719</v>
      </c>
      <c r="R114" s="52">
        <f>AVERAGE(N114:Q114)</f>
        <v>185914.10278021719</v>
      </c>
      <c r="S114" s="53">
        <f>'[2]2.2.2_pre- &amp; XDR_2020_22_NEW'!E128</f>
        <v>375415.50833936571</v>
      </c>
      <c r="T114" s="53">
        <f>$S$114</f>
        <v>375415.50833936571</v>
      </c>
      <c r="U114" s="53">
        <f>$S$114</f>
        <v>375415.50833936571</v>
      </c>
      <c r="V114" s="53">
        <f>$S$114</f>
        <v>375415.50833936571</v>
      </c>
      <c r="W114" s="52">
        <f>AVERAGE(S114:V114)</f>
        <v>375415.50833936571</v>
      </c>
      <c r="X114" s="242"/>
      <c r="Y114" s="54"/>
      <c r="Z114" s="21"/>
      <c r="AA114" s="21"/>
    </row>
    <row r="115" spans="1:27" ht="23.4" customHeight="1" x14ac:dyDescent="0.5">
      <c r="A115" s="236"/>
      <c r="B115" s="46"/>
      <c r="C115" s="46"/>
      <c r="D115" s="237"/>
      <c r="E115" s="257"/>
      <c r="F115" s="240"/>
      <c r="G115" s="241"/>
      <c r="H115" s="48" t="s">
        <v>58</v>
      </c>
      <c r="I115" s="53">
        <f>I113*I114</f>
        <v>340058.65850525134</v>
      </c>
      <c r="J115" s="53">
        <f>J113*J114</f>
        <v>0</v>
      </c>
      <c r="K115" s="53">
        <f>K113*K114</f>
        <v>0</v>
      </c>
      <c r="L115" s="53">
        <f>L113*L114</f>
        <v>0</v>
      </c>
      <c r="M115" s="52">
        <f>SUM(I115:L115)</f>
        <v>340058.65850525134</v>
      </c>
      <c r="N115" s="214">
        <f>N113*N114</f>
        <v>185914.10278021719</v>
      </c>
      <c r="O115" s="53">
        <f>O113*O114</f>
        <v>0</v>
      </c>
      <c r="P115" s="53">
        <f>P113*P114</f>
        <v>0</v>
      </c>
      <c r="Q115" s="53">
        <f>Q113*Q114</f>
        <v>0</v>
      </c>
      <c r="R115" s="52">
        <f>SUM(N115:Q115)</f>
        <v>185914.10278021719</v>
      </c>
      <c r="S115" s="53">
        <f>S113*S114</f>
        <v>0</v>
      </c>
      <c r="T115" s="53">
        <f>T113*T114</f>
        <v>0</v>
      </c>
      <c r="U115" s="53">
        <f>U113*U114</f>
        <v>0</v>
      </c>
      <c r="V115" s="53">
        <f>V113*V114</f>
        <v>0</v>
      </c>
      <c r="W115" s="52">
        <f>SUM(S115:V115)</f>
        <v>0</v>
      </c>
      <c r="X115" s="242"/>
      <c r="Y115" s="54"/>
      <c r="Z115" s="21"/>
      <c r="AA115" s="21"/>
    </row>
    <row r="116" spans="1:27" ht="24.6" x14ac:dyDescent="0.5">
      <c r="A116" s="236" t="s">
        <v>165</v>
      </c>
      <c r="B116" s="57">
        <v>52</v>
      </c>
      <c r="C116" s="63" t="s">
        <v>166</v>
      </c>
      <c r="D116" s="280" t="s">
        <v>167</v>
      </c>
      <c r="E116" s="280" t="s">
        <v>168</v>
      </c>
      <c r="F116" s="280" t="s">
        <v>169</v>
      </c>
      <c r="G116" s="241"/>
      <c r="H116" s="48" t="s">
        <v>54</v>
      </c>
      <c r="I116" s="48" t="s">
        <v>55</v>
      </c>
      <c r="J116" s="48" t="str">
        <f>I116</f>
        <v>Year</v>
      </c>
      <c r="K116" s="48" t="str">
        <f>J116</f>
        <v>Year</v>
      </c>
      <c r="L116" s="48" t="str">
        <f>K116</f>
        <v>Year</v>
      </c>
      <c r="M116" s="56" t="str">
        <f>I116</f>
        <v>Year</v>
      </c>
      <c r="N116" s="48" t="str">
        <f>M116</f>
        <v>Year</v>
      </c>
      <c r="O116" s="48" t="str">
        <f>N116</f>
        <v>Year</v>
      </c>
      <c r="P116" s="48" t="str">
        <f>O116</f>
        <v>Year</v>
      </c>
      <c r="Q116" s="48" t="str">
        <f>P116</f>
        <v>Year</v>
      </c>
      <c r="R116" s="56" t="str">
        <f>M116</f>
        <v>Year</v>
      </c>
      <c r="S116" s="48" t="str">
        <f>R116</f>
        <v>Year</v>
      </c>
      <c r="T116" s="48" t="str">
        <f>S116</f>
        <v>Year</v>
      </c>
      <c r="U116" s="48" t="str">
        <f>T116</f>
        <v>Year</v>
      </c>
      <c r="V116" s="48" t="str">
        <f>U116</f>
        <v>Year</v>
      </c>
      <c r="W116" s="56" t="str">
        <f>R116</f>
        <v>Year</v>
      </c>
      <c r="X116" s="242">
        <f>SUM(M119,R119,W119)</f>
        <v>75000</v>
      </c>
      <c r="Y116" s="54"/>
    </row>
    <row r="117" spans="1:27" x14ac:dyDescent="0.5">
      <c r="A117" s="236"/>
      <c r="B117" s="58"/>
      <c r="C117" s="58"/>
      <c r="D117" s="281"/>
      <c r="E117" s="281"/>
      <c r="F117" s="281"/>
      <c r="G117" s="241"/>
      <c r="H117" s="48" t="s">
        <v>56</v>
      </c>
      <c r="I117" s="53">
        <v>1</v>
      </c>
      <c r="J117" s="53">
        <v>0</v>
      </c>
      <c r="K117" s="53">
        <v>0</v>
      </c>
      <c r="L117" s="53">
        <v>0</v>
      </c>
      <c r="M117" s="52">
        <f>SUM(I117:L117)</f>
        <v>1</v>
      </c>
      <c r="N117" s="53">
        <v>0</v>
      </c>
      <c r="O117" s="53">
        <v>1</v>
      </c>
      <c r="P117" s="53">
        <v>0</v>
      </c>
      <c r="Q117" s="53">
        <v>0</v>
      </c>
      <c r="R117" s="52">
        <f>SUM(N117:Q117)</f>
        <v>1</v>
      </c>
      <c r="S117" s="53">
        <v>1</v>
      </c>
      <c r="T117" s="53">
        <v>0</v>
      </c>
      <c r="U117" s="53">
        <v>0</v>
      </c>
      <c r="V117" s="53">
        <v>0</v>
      </c>
      <c r="W117" s="52">
        <f>SUM(S117:V117)</f>
        <v>1</v>
      </c>
      <c r="X117" s="242"/>
      <c r="Y117" s="54"/>
    </row>
    <row r="118" spans="1:27" x14ac:dyDescent="0.5">
      <c r="A118" s="236"/>
      <c r="B118" s="58"/>
      <c r="C118" s="58"/>
      <c r="D118" s="281"/>
      <c r="E118" s="281"/>
      <c r="F118" s="281"/>
      <c r="G118" s="241"/>
      <c r="H118" s="48" t="s">
        <v>57</v>
      </c>
      <c r="I118" s="53">
        <f>25000</f>
        <v>25000</v>
      </c>
      <c r="J118" s="53">
        <f>25000</f>
        <v>25000</v>
      </c>
      <c r="K118" s="53">
        <f>25000</f>
        <v>25000</v>
      </c>
      <c r="L118" s="53">
        <f>25000</f>
        <v>25000</v>
      </c>
      <c r="M118" s="52">
        <f>AVERAGE(I118:L118)</f>
        <v>25000</v>
      </c>
      <c r="N118" s="53">
        <f>25000</f>
        <v>25000</v>
      </c>
      <c r="O118" s="53">
        <f>25000</f>
        <v>25000</v>
      </c>
      <c r="P118" s="53">
        <f>25000</f>
        <v>25000</v>
      </c>
      <c r="Q118" s="53">
        <f>25000</f>
        <v>25000</v>
      </c>
      <c r="R118" s="52">
        <f>AVERAGE(N118:Q118)</f>
        <v>25000</v>
      </c>
      <c r="S118" s="53">
        <f>25000</f>
        <v>25000</v>
      </c>
      <c r="T118" s="53">
        <f>25000</f>
        <v>25000</v>
      </c>
      <c r="U118" s="53">
        <f>25000</f>
        <v>25000</v>
      </c>
      <c r="V118" s="53">
        <f>25000</f>
        <v>25000</v>
      </c>
      <c r="W118" s="52">
        <f>AVERAGE(S118:V118)</f>
        <v>25000</v>
      </c>
      <c r="X118" s="242"/>
      <c r="Y118" s="54"/>
    </row>
    <row r="119" spans="1:27" x14ac:dyDescent="0.5">
      <c r="A119" s="236"/>
      <c r="B119" s="59"/>
      <c r="C119" s="59"/>
      <c r="D119" s="282"/>
      <c r="E119" s="282"/>
      <c r="F119" s="282"/>
      <c r="G119" s="241"/>
      <c r="H119" s="48" t="s">
        <v>58</v>
      </c>
      <c r="I119" s="53">
        <f>I117*I118</f>
        <v>25000</v>
      </c>
      <c r="J119" s="53">
        <f>J117*J118</f>
        <v>0</v>
      </c>
      <c r="K119" s="53">
        <f>K117*K118</f>
        <v>0</v>
      </c>
      <c r="L119" s="53">
        <f>L117*L118</f>
        <v>0</v>
      </c>
      <c r="M119" s="52">
        <f>SUM(I119:L119)</f>
        <v>25000</v>
      </c>
      <c r="N119" s="53">
        <f>N117*N118</f>
        <v>0</v>
      </c>
      <c r="O119" s="53">
        <f>O117*O118</f>
        <v>25000</v>
      </c>
      <c r="P119" s="53">
        <f>P117*P118</f>
        <v>0</v>
      </c>
      <c r="Q119" s="53">
        <f>Q117*Q118</f>
        <v>0</v>
      </c>
      <c r="R119" s="52">
        <f>SUM(N119:Q119)</f>
        <v>25000</v>
      </c>
      <c r="S119" s="53">
        <f>S117*S118</f>
        <v>25000</v>
      </c>
      <c r="T119" s="53">
        <f>T117*T118</f>
        <v>0</v>
      </c>
      <c r="U119" s="53">
        <f>U117*U118</f>
        <v>0</v>
      </c>
      <c r="V119" s="53">
        <f>V117*V118</f>
        <v>0</v>
      </c>
      <c r="W119" s="52">
        <f>SUM(S119:V119)</f>
        <v>25000</v>
      </c>
      <c r="X119" s="242"/>
      <c r="Y119" s="54"/>
    </row>
    <row r="120" spans="1:27" ht="15" customHeight="1" x14ac:dyDescent="0.5">
      <c r="A120" s="236" t="s">
        <v>170</v>
      </c>
      <c r="B120" s="46">
        <v>51</v>
      </c>
      <c r="C120" s="63" t="s">
        <v>129</v>
      </c>
      <c r="D120" s="287" t="s">
        <v>171</v>
      </c>
      <c r="E120" s="288" t="s">
        <v>432</v>
      </c>
      <c r="F120" s="238" t="s">
        <v>172</v>
      </c>
      <c r="G120" s="241"/>
      <c r="H120" s="48" t="s">
        <v>54</v>
      </c>
      <c r="I120" s="48" t="s">
        <v>161</v>
      </c>
      <c r="J120" s="48" t="str">
        <f>I120</f>
        <v>Annual kit</v>
      </c>
      <c r="K120" s="48" t="str">
        <f>J120</f>
        <v>Annual kit</v>
      </c>
      <c r="L120" s="48" t="str">
        <f>K120</f>
        <v>Annual kit</v>
      </c>
      <c r="M120" s="56" t="str">
        <f>I120</f>
        <v>Annual kit</v>
      </c>
      <c r="N120" s="48" t="str">
        <f>M120</f>
        <v>Annual kit</v>
      </c>
      <c r="O120" s="48" t="str">
        <f>N120</f>
        <v>Annual kit</v>
      </c>
      <c r="P120" s="48" t="str">
        <f>O120</f>
        <v>Annual kit</v>
      </c>
      <c r="Q120" s="48" t="str">
        <f>P120</f>
        <v>Annual kit</v>
      </c>
      <c r="R120" s="56" t="str">
        <f>M120</f>
        <v>Annual kit</v>
      </c>
      <c r="S120" s="48" t="str">
        <f>R120</f>
        <v>Annual kit</v>
      </c>
      <c r="T120" s="48" t="str">
        <f>S120</f>
        <v>Annual kit</v>
      </c>
      <c r="U120" s="48" t="str">
        <f>T120</f>
        <v>Annual kit</v>
      </c>
      <c r="V120" s="48" t="str">
        <f>U120</f>
        <v>Annual kit</v>
      </c>
      <c r="W120" s="56" t="str">
        <f>R120</f>
        <v>Annual kit</v>
      </c>
      <c r="X120" s="242">
        <f>SUM(M123,R123,W123)</f>
        <v>9828.0000000000018</v>
      </c>
      <c r="Y120" s="54"/>
      <c r="Z120" s="21"/>
      <c r="AA120" s="21"/>
    </row>
    <row r="121" spans="1:27" ht="15" customHeight="1" x14ac:dyDescent="0.5">
      <c r="A121" s="236"/>
      <c r="B121" s="46"/>
      <c r="C121" s="46"/>
      <c r="D121" s="287"/>
      <c r="E121" s="289"/>
      <c r="F121" s="239"/>
      <c r="G121" s="241"/>
      <c r="H121" s="48" t="s">
        <v>56</v>
      </c>
      <c r="I121" s="53">
        <f>ROUND('[2]TB cases prisons 2020_2022'!$N$100*25%,0)</f>
        <v>78</v>
      </c>
      <c r="J121" s="53">
        <f>ROUND('[2]TB cases prisons 2020_2022'!$N$100*25%,0)</f>
        <v>78</v>
      </c>
      <c r="K121" s="53">
        <f>ROUND('[2]TB cases prisons 2020_2022'!$N$100*25%,0)</f>
        <v>78</v>
      </c>
      <c r="L121" s="53">
        <f>ROUND('[2]TB cases prisons 2020_2022'!$N$100*25%,0)</f>
        <v>78</v>
      </c>
      <c r="M121" s="52">
        <f>SUM(I121:L121)</f>
        <v>312</v>
      </c>
      <c r="N121" s="53">
        <f>ROUND(('[2]TB cases prisons 2020_2022'!O97+'[2]TB cases prisons 2020_2022'!O99)*25%,0)</f>
        <v>13</v>
      </c>
      <c r="O121" s="53">
        <f>ROUND(('[2]TB cases prisons 2020_2022'!O97+'[2]TB cases prisons 2020_2022'!O99)*25%,0)</f>
        <v>13</v>
      </c>
      <c r="P121" s="53">
        <f>ROUND(('[2]TB cases prisons 2020_2022'!O97+'[2]TB cases prisons 2020_2022'!O99)*25%,0)</f>
        <v>13</v>
      </c>
      <c r="Q121" s="53">
        <f>ROUND(('[2]TB cases prisons 2020_2022'!O97+'[2]TB cases prisons 2020_2022'!O99)*25%,0)</f>
        <v>13</v>
      </c>
      <c r="R121" s="52">
        <f>SUM(N121:Q121)</f>
        <v>52</v>
      </c>
      <c r="S121" s="53">
        <v>0</v>
      </c>
      <c r="T121" s="53">
        <v>0</v>
      </c>
      <c r="U121" s="53">
        <v>0</v>
      </c>
      <c r="V121" s="53">
        <v>0</v>
      </c>
      <c r="W121" s="52">
        <f>SUM(S121:V121)</f>
        <v>0</v>
      </c>
      <c r="X121" s="242"/>
      <c r="Y121" s="54"/>
      <c r="Z121" s="21"/>
      <c r="AA121" s="21"/>
    </row>
    <row r="122" spans="1:27" ht="15" customHeight="1" x14ac:dyDescent="0.5">
      <c r="A122" s="236"/>
      <c r="B122" s="46"/>
      <c r="C122" s="46"/>
      <c r="D122" s="287"/>
      <c r="E122" s="289"/>
      <c r="F122" s="239"/>
      <c r="G122" s="241"/>
      <c r="H122" s="48" t="s">
        <v>57</v>
      </c>
      <c r="I122" s="53">
        <f>'[2]Budget assumptions'!H402</f>
        <v>27.000000000000004</v>
      </c>
      <c r="J122" s="53">
        <f>$I$122</f>
        <v>27.000000000000004</v>
      </c>
      <c r="K122" s="53">
        <f>$I$122</f>
        <v>27.000000000000004</v>
      </c>
      <c r="L122" s="53">
        <f>$I$122</f>
        <v>27.000000000000004</v>
      </c>
      <c r="M122" s="52">
        <f>AVERAGE(I122:L122)</f>
        <v>27.000000000000004</v>
      </c>
      <c r="N122" s="53">
        <f>$I$122</f>
        <v>27.000000000000004</v>
      </c>
      <c r="O122" s="53">
        <f>$I$122</f>
        <v>27.000000000000004</v>
      </c>
      <c r="P122" s="53">
        <f>$I$122</f>
        <v>27.000000000000004</v>
      </c>
      <c r="Q122" s="53">
        <f>$I$122</f>
        <v>27.000000000000004</v>
      </c>
      <c r="R122" s="52">
        <f>AVERAGE(N122:Q122)</f>
        <v>27.000000000000004</v>
      </c>
      <c r="S122" s="53">
        <f>$I$122</f>
        <v>27.000000000000004</v>
      </c>
      <c r="T122" s="53">
        <f>$I$122</f>
        <v>27.000000000000004</v>
      </c>
      <c r="U122" s="53">
        <f>$I$122</f>
        <v>27.000000000000004</v>
      </c>
      <c r="V122" s="53">
        <f>$I$122</f>
        <v>27.000000000000004</v>
      </c>
      <c r="W122" s="52">
        <f>AVERAGE(S122:V122)</f>
        <v>27.000000000000004</v>
      </c>
      <c r="X122" s="242"/>
      <c r="Y122" s="54"/>
      <c r="Z122" s="21"/>
      <c r="AA122" s="21"/>
    </row>
    <row r="123" spans="1:27" ht="15" customHeight="1" x14ac:dyDescent="0.5">
      <c r="A123" s="236"/>
      <c r="B123" s="46"/>
      <c r="C123" s="46"/>
      <c r="D123" s="287"/>
      <c r="E123" s="289"/>
      <c r="F123" s="240"/>
      <c r="G123" s="241"/>
      <c r="H123" s="48" t="s">
        <v>58</v>
      </c>
      <c r="I123" s="53">
        <f>I121*I122</f>
        <v>2106.0000000000005</v>
      </c>
      <c r="J123" s="53">
        <f>J121*J122</f>
        <v>2106.0000000000005</v>
      </c>
      <c r="K123" s="53">
        <f>K121*K122</f>
        <v>2106.0000000000005</v>
      </c>
      <c r="L123" s="53">
        <f>L121*L122</f>
        <v>2106.0000000000005</v>
      </c>
      <c r="M123" s="52">
        <f>SUM(I123:L123)</f>
        <v>8424.0000000000018</v>
      </c>
      <c r="N123" s="53">
        <f>N121*N122</f>
        <v>351.00000000000006</v>
      </c>
      <c r="O123" s="53">
        <f>O121*O122</f>
        <v>351.00000000000006</v>
      </c>
      <c r="P123" s="53">
        <f>P121*P122</f>
        <v>351.00000000000006</v>
      </c>
      <c r="Q123" s="53">
        <f>Q121*Q122</f>
        <v>351.00000000000006</v>
      </c>
      <c r="R123" s="52">
        <f>SUM(N123:Q123)</f>
        <v>1404.0000000000002</v>
      </c>
      <c r="S123" s="53">
        <f>S121*S122</f>
        <v>0</v>
      </c>
      <c r="T123" s="53">
        <f>T121*T122</f>
        <v>0</v>
      </c>
      <c r="U123" s="53">
        <f>U121*U122</f>
        <v>0</v>
      </c>
      <c r="V123" s="53">
        <f>V121*V122</f>
        <v>0</v>
      </c>
      <c r="W123" s="52">
        <f>SUM(S123:V123)</f>
        <v>0</v>
      </c>
      <c r="X123" s="242"/>
      <c r="Y123" s="54"/>
      <c r="Z123" s="21"/>
      <c r="AA123" s="21"/>
    </row>
    <row r="124" spans="1:27" ht="15.3" customHeight="1" x14ac:dyDescent="0.5">
      <c r="A124" s="236" t="s">
        <v>173</v>
      </c>
      <c r="B124" s="57">
        <v>53</v>
      </c>
      <c r="C124" s="63" t="s">
        <v>66</v>
      </c>
      <c r="D124" s="280" t="s">
        <v>174</v>
      </c>
      <c r="E124" s="238" t="s">
        <v>175</v>
      </c>
      <c r="F124" s="238" t="s">
        <v>88</v>
      </c>
      <c r="G124" s="241"/>
      <c r="H124" s="48" t="s">
        <v>54</v>
      </c>
      <c r="I124" s="48" t="s">
        <v>68</v>
      </c>
      <c r="J124" s="48" t="str">
        <f>I124</f>
        <v>Training</v>
      </c>
      <c r="K124" s="48" t="str">
        <f>J124</f>
        <v>Training</v>
      </c>
      <c r="L124" s="48" t="str">
        <f>K124</f>
        <v>Training</v>
      </c>
      <c r="M124" s="56" t="str">
        <f>I124</f>
        <v>Training</v>
      </c>
      <c r="N124" s="48" t="str">
        <f>M124</f>
        <v>Training</v>
      </c>
      <c r="O124" s="48" t="str">
        <f>N124</f>
        <v>Training</v>
      </c>
      <c r="P124" s="48" t="str">
        <f>O124</f>
        <v>Training</v>
      </c>
      <c r="Q124" s="48" t="str">
        <f>P124</f>
        <v>Training</v>
      </c>
      <c r="R124" s="56" t="str">
        <f>M124</f>
        <v>Training</v>
      </c>
      <c r="S124" s="48" t="str">
        <f>R124</f>
        <v>Training</v>
      </c>
      <c r="T124" s="48" t="str">
        <f>S124</f>
        <v>Training</v>
      </c>
      <c r="U124" s="48" t="str">
        <f>T124</f>
        <v>Training</v>
      </c>
      <c r="V124" s="48" t="str">
        <f>U124</f>
        <v>Training</v>
      </c>
      <c r="W124" s="56" t="str">
        <f>R124</f>
        <v>Training</v>
      </c>
      <c r="X124" s="242">
        <f>SUM(M127,R127,W127)</f>
        <v>69840</v>
      </c>
      <c r="Y124" s="54"/>
    </row>
    <row r="125" spans="1:27" ht="15.3" customHeight="1" x14ac:dyDescent="0.5">
      <c r="A125" s="236"/>
      <c r="B125" s="58"/>
      <c r="C125" s="58"/>
      <c r="D125" s="281"/>
      <c r="E125" s="257"/>
      <c r="F125" s="239"/>
      <c r="G125" s="241"/>
      <c r="H125" s="48" t="s">
        <v>56</v>
      </c>
      <c r="I125" s="53">
        <v>0</v>
      </c>
      <c r="J125" s="53">
        <v>0</v>
      </c>
      <c r="K125" s="53">
        <v>1</v>
      </c>
      <c r="L125" s="53">
        <v>1</v>
      </c>
      <c r="M125" s="52">
        <f>SUM(I125:L125)</f>
        <v>2</v>
      </c>
      <c r="N125" s="53">
        <v>0</v>
      </c>
      <c r="O125" s="53">
        <v>0</v>
      </c>
      <c r="P125" s="53">
        <v>1</v>
      </c>
      <c r="Q125" s="53">
        <v>1</v>
      </c>
      <c r="R125" s="52">
        <f>SUM(N125:Q125)</f>
        <v>2</v>
      </c>
      <c r="S125" s="53">
        <v>0</v>
      </c>
      <c r="T125" s="53">
        <v>1</v>
      </c>
      <c r="U125" s="53">
        <v>1</v>
      </c>
      <c r="V125" s="53">
        <v>0</v>
      </c>
      <c r="W125" s="52">
        <f>SUM(S125:V125)</f>
        <v>2</v>
      </c>
      <c r="X125" s="242"/>
      <c r="Y125" s="54"/>
    </row>
    <row r="126" spans="1:27" ht="15.3" customHeight="1" x14ac:dyDescent="0.5">
      <c r="A126" s="236"/>
      <c r="B126" s="58"/>
      <c r="C126" s="58"/>
      <c r="D126" s="281"/>
      <c r="E126" s="257"/>
      <c r="F126" s="239"/>
      <c r="G126" s="241"/>
      <c r="H126" s="48" t="s">
        <v>57</v>
      </c>
      <c r="I126" s="53">
        <f>'[2]Budget assumptions'!H424</f>
        <v>11640</v>
      </c>
      <c r="J126" s="53">
        <f>$I$126</f>
        <v>11640</v>
      </c>
      <c r="K126" s="53">
        <f>$I$126</f>
        <v>11640</v>
      </c>
      <c r="L126" s="53">
        <f>$I$126</f>
        <v>11640</v>
      </c>
      <c r="M126" s="52">
        <f>AVERAGE(I126:L126)</f>
        <v>11640</v>
      </c>
      <c r="N126" s="53">
        <f>$I$126</f>
        <v>11640</v>
      </c>
      <c r="O126" s="53">
        <f>$I$126</f>
        <v>11640</v>
      </c>
      <c r="P126" s="53">
        <f>$I$126</f>
        <v>11640</v>
      </c>
      <c r="Q126" s="53">
        <f>$I$126</f>
        <v>11640</v>
      </c>
      <c r="R126" s="52">
        <f>AVERAGE(N126:Q126)</f>
        <v>11640</v>
      </c>
      <c r="S126" s="53">
        <f>$I$126</f>
        <v>11640</v>
      </c>
      <c r="T126" s="53">
        <f>$I$126</f>
        <v>11640</v>
      </c>
      <c r="U126" s="53">
        <f>$I$126</f>
        <v>11640</v>
      </c>
      <c r="V126" s="53">
        <f>$I$126</f>
        <v>11640</v>
      </c>
      <c r="W126" s="52">
        <f>AVERAGE(S126:V126)</f>
        <v>11640</v>
      </c>
      <c r="X126" s="242"/>
      <c r="Y126" s="54"/>
    </row>
    <row r="127" spans="1:27" ht="15.3" customHeight="1" x14ac:dyDescent="0.5">
      <c r="A127" s="236"/>
      <c r="B127" s="59"/>
      <c r="C127" s="59"/>
      <c r="D127" s="282"/>
      <c r="E127" s="257"/>
      <c r="F127" s="240"/>
      <c r="G127" s="241"/>
      <c r="H127" s="48" t="s">
        <v>58</v>
      </c>
      <c r="I127" s="53">
        <f>I125*I126</f>
        <v>0</v>
      </c>
      <c r="J127" s="53">
        <f>J125*J126</f>
        <v>0</v>
      </c>
      <c r="K127" s="53">
        <f>K125*K126</f>
        <v>11640</v>
      </c>
      <c r="L127" s="53">
        <f>L125*L126</f>
        <v>11640</v>
      </c>
      <c r="M127" s="52">
        <f>SUM(I127:L127)</f>
        <v>23280</v>
      </c>
      <c r="N127" s="53">
        <f>N125*N126</f>
        <v>0</v>
      </c>
      <c r="O127" s="53">
        <f>O125*O126</f>
        <v>0</v>
      </c>
      <c r="P127" s="53">
        <f>P125*P126</f>
        <v>11640</v>
      </c>
      <c r="Q127" s="53">
        <f>Q125*Q126</f>
        <v>11640</v>
      </c>
      <c r="R127" s="52">
        <f>SUM(N127:Q127)</f>
        <v>23280</v>
      </c>
      <c r="S127" s="53">
        <f>S125*S126</f>
        <v>0</v>
      </c>
      <c r="T127" s="53">
        <f>T125*T126</f>
        <v>11640</v>
      </c>
      <c r="U127" s="53">
        <f>U125*U126</f>
        <v>11640</v>
      </c>
      <c r="V127" s="53">
        <f>V125*V126</f>
        <v>0</v>
      </c>
      <c r="W127" s="52">
        <f>SUM(S127:V127)</f>
        <v>23280</v>
      </c>
      <c r="X127" s="242"/>
      <c r="Y127" s="54"/>
    </row>
    <row r="128" spans="1:27" ht="18.3" customHeight="1" x14ac:dyDescent="0.5">
      <c r="A128" s="236" t="s">
        <v>176</v>
      </c>
      <c r="B128" s="46">
        <v>58</v>
      </c>
      <c r="C128" s="63" t="s">
        <v>90</v>
      </c>
      <c r="D128" s="237" t="s">
        <v>177</v>
      </c>
      <c r="E128" s="238" t="s">
        <v>178</v>
      </c>
      <c r="F128" s="238" t="s">
        <v>179</v>
      </c>
      <c r="G128" s="241"/>
      <c r="H128" s="48" t="s">
        <v>54</v>
      </c>
      <c r="I128" s="48" t="s">
        <v>77</v>
      </c>
      <c r="J128" s="48" t="str">
        <f>I128</f>
        <v>Consultancy</v>
      </c>
      <c r="K128" s="48" t="str">
        <f>J128</f>
        <v>Consultancy</v>
      </c>
      <c r="L128" s="48" t="str">
        <f>K128</f>
        <v>Consultancy</v>
      </c>
      <c r="M128" s="56" t="str">
        <f>I128</f>
        <v>Consultancy</v>
      </c>
      <c r="N128" s="48" t="str">
        <f>M128</f>
        <v>Consultancy</v>
      </c>
      <c r="O128" s="48" t="str">
        <f>N128</f>
        <v>Consultancy</v>
      </c>
      <c r="P128" s="48" t="str">
        <f>O128</f>
        <v>Consultancy</v>
      </c>
      <c r="Q128" s="48" t="str">
        <f>P128</f>
        <v>Consultancy</v>
      </c>
      <c r="R128" s="56" t="str">
        <f>M128</f>
        <v>Consultancy</v>
      </c>
      <c r="S128" s="48" t="str">
        <f>R128</f>
        <v>Consultancy</v>
      </c>
      <c r="T128" s="48" t="str">
        <f>S128</f>
        <v>Consultancy</v>
      </c>
      <c r="U128" s="48" t="str">
        <f>T128</f>
        <v>Consultancy</v>
      </c>
      <c r="V128" s="48" t="str">
        <f>U128</f>
        <v>Consultancy</v>
      </c>
      <c r="W128" s="56" t="str">
        <f>R128</f>
        <v>Consultancy</v>
      </c>
      <c r="X128" s="242">
        <f>SUM(M131,R131,W131)</f>
        <v>5000</v>
      </c>
      <c r="Y128" s="64"/>
      <c r="Z128" s="62"/>
    </row>
    <row r="129" spans="1:26" ht="18.3" customHeight="1" x14ac:dyDescent="0.5">
      <c r="A129" s="236"/>
      <c r="B129" s="46"/>
      <c r="C129" s="46"/>
      <c r="D129" s="237"/>
      <c r="E129" s="257"/>
      <c r="F129" s="239"/>
      <c r="G129" s="241"/>
      <c r="H129" s="48" t="s">
        <v>56</v>
      </c>
      <c r="I129" s="53">
        <v>0</v>
      </c>
      <c r="J129" s="51">
        <v>0.4</v>
      </c>
      <c r="K129" s="51">
        <v>0.6</v>
      </c>
      <c r="L129" s="53">
        <v>0</v>
      </c>
      <c r="M129" s="52">
        <f>SUM(I129:L129)</f>
        <v>1</v>
      </c>
      <c r="N129" s="53">
        <v>0</v>
      </c>
      <c r="O129" s="53">
        <v>0</v>
      </c>
      <c r="P129" s="53">
        <v>0</v>
      </c>
      <c r="Q129" s="53">
        <v>0</v>
      </c>
      <c r="R129" s="52">
        <f>SUM(N129:Q129)</f>
        <v>0</v>
      </c>
      <c r="S129" s="53">
        <v>0</v>
      </c>
      <c r="T129" s="53">
        <v>0</v>
      </c>
      <c r="U129" s="53">
        <v>0</v>
      </c>
      <c r="V129" s="53">
        <v>0</v>
      </c>
      <c r="W129" s="52">
        <f>SUM(S129:V129)</f>
        <v>0</v>
      </c>
      <c r="X129" s="242"/>
      <c r="Y129" s="64"/>
      <c r="Z129" s="62"/>
    </row>
    <row r="130" spans="1:26" ht="18.3" customHeight="1" x14ac:dyDescent="0.5">
      <c r="A130" s="236"/>
      <c r="B130" s="46"/>
      <c r="C130" s="46"/>
      <c r="D130" s="237"/>
      <c r="E130" s="257"/>
      <c r="F130" s="239"/>
      <c r="G130" s="241"/>
      <c r="H130" s="48" t="s">
        <v>57</v>
      </c>
      <c r="I130" s="53">
        <v>5000</v>
      </c>
      <c r="J130" s="53">
        <f>$I$130</f>
        <v>5000</v>
      </c>
      <c r="K130" s="53">
        <f t="shared" ref="K130:V130" si="27">$I$130</f>
        <v>5000</v>
      </c>
      <c r="L130" s="53">
        <f t="shared" si="27"/>
        <v>5000</v>
      </c>
      <c r="M130" s="52">
        <f>AVERAGE(I130:L130)</f>
        <v>5000</v>
      </c>
      <c r="N130" s="53">
        <f t="shared" si="27"/>
        <v>5000</v>
      </c>
      <c r="O130" s="53">
        <f t="shared" si="27"/>
        <v>5000</v>
      </c>
      <c r="P130" s="53">
        <f t="shared" si="27"/>
        <v>5000</v>
      </c>
      <c r="Q130" s="53">
        <f t="shared" si="27"/>
        <v>5000</v>
      </c>
      <c r="R130" s="52">
        <f>AVERAGE(N130:Q130)</f>
        <v>5000</v>
      </c>
      <c r="S130" s="53">
        <f t="shared" si="27"/>
        <v>5000</v>
      </c>
      <c r="T130" s="53">
        <f t="shared" si="27"/>
        <v>5000</v>
      </c>
      <c r="U130" s="53">
        <f t="shared" si="27"/>
        <v>5000</v>
      </c>
      <c r="V130" s="53">
        <f t="shared" si="27"/>
        <v>5000</v>
      </c>
      <c r="W130" s="52">
        <f>AVERAGE(S130:V130)</f>
        <v>5000</v>
      </c>
      <c r="X130" s="242"/>
      <c r="Y130" s="64"/>
      <c r="Z130" s="62"/>
    </row>
    <row r="131" spans="1:26" ht="18.3" customHeight="1" x14ac:dyDescent="0.5">
      <c r="A131" s="236"/>
      <c r="B131" s="46"/>
      <c r="C131" s="46"/>
      <c r="D131" s="237"/>
      <c r="E131" s="257"/>
      <c r="F131" s="240"/>
      <c r="G131" s="241"/>
      <c r="H131" s="48" t="s">
        <v>58</v>
      </c>
      <c r="I131" s="53">
        <f>I129*I130</f>
        <v>0</v>
      </c>
      <c r="J131" s="53">
        <f>J129*J130</f>
        <v>2000</v>
      </c>
      <c r="K131" s="53">
        <f>K129*K130</f>
        <v>3000</v>
      </c>
      <c r="L131" s="53">
        <f>L129*L130</f>
        <v>0</v>
      </c>
      <c r="M131" s="52">
        <f>SUM(I131:L131)</f>
        <v>5000</v>
      </c>
      <c r="N131" s="53">
        <f>N129*N130</f>
        <v>0</v>
      </c>
      <c r="O131" s="53">
        <f>O129*O130</f>
        <v>0</v>
      </c>
      <c r="P131" s="53">
        <f>P129*P130</f>
        <v>0</v>
      </c>
      <c r="Q131" s="53">
        <f>Q129*Q130</f>
        <v>0</v>
      </c>
      <c r="R131" s="52">
        <f>SUM(N131:Q131)</f>
        <v>0</v>
      </c>
      <c r="S131" s="53">
        <f>S129*S130</f>
        <v>0</v>
      </c>
      <c r="T131" s="53">
        <f>T129*T130</f>
        <v>0</v>
      </c>
      <c r="U131" s="53">
        <f>U129*U130</f>
        <v>0</v>
      </c>
      <c r="V131" s="53">
        <f>V129*V130</f>
        <v>0</v>
      </c>
      <c r="W131" s="52">
        <f>SUM(S131:V131)</f>
        <v>0</v>
      </c>
      <c r="X131" s="242"/>
      <c r="Y131" s="64"/>
      <c r="Z131" s="62"/>
    </row>
    <row r="132" spans="1:26" ht="17.7" customHeight="1" x14ac:dyDescent="0.5">
      <c r="A132" s="236" t="s">
        <v>180</v>
      </c>
      <c r="B132" s="57">
        <v>61</v>
      </c>
      <c r="C132" s="63" t="s">
        <v>51</v>
      </c>
      <c r="D132" s="238" t="s">
        <v>181</v>
      </c>
      <c r="E132" s="237" t="s">
        <v>182</v>
      </c>
      <c r="F132" s="270" t="s">
        <v>116</v>
      </c>
      <c r="G132" s="241"/>
      <c r="H132" s="48" t="s">
        <v>54</v>
      </c>
      <c r="I132" s="48" t="s">
        <v>183</v>
      </c>
      <c r="J132" s="48" t="str">
        <f>I132</f>
        <v>Quarter</v>
      </c>
      <c r="K132" s="48" t="str">
        <f>J132</f>
        <v>Quarter</v>
      </c>
      <c r="L132" s="48" t="str">
        <f>K132</f>
        <v>Quarter</v>
      </c>
      <c r="M132" s="56" t="str">
        <f>I132</f>
        <v>Quarter</v>
      </c>
      <c r="N132" s="48" t="str">
        <f>M132</f>
        <v>Quarter</v>
      </c>
      <c r="O132" s="48" t="str">
        <f>N132</f>
        <v>Quarter</v>
      </c>
      <c r="P132" s="48" t="str">
        <f>O132</f>
        <v>Quarter</v>
      </c>
      <c r="Q132" s="48" t="str">
        <f>P132</f>
        <v>Quarter</v>
      </c>
      <c r="R132" s="56" t="str">
        <f>M132</f>
        <v>Quarter</v>
      </c>
      <c r="S132" s="48" t="str">
        <f>R132</f>
        <v>Quarter</v>
      </c>
      <c r="T132" s="48" t="str">
        <f>S132</f>
        <v>Quarter</v>
      </c>
      <c r="U132" s="48" t="str">
        <f>T132</f>
        <v>Quarter</v>
      </c>
      <c r="V132" s="48" t="str">
        <f>U132</f>
        <v>Quarter</v>
      </c>
      <c r="W132" s="56" t="str">
        <f>R132</f>
        <v>Quarter</v>
      </c>
      <c r="X132" s="242">
        <f>SUM(M135,R135,W135)</f>
        <v>26016</v>
      </c>
      <c r="Y132" s="64"/>
      <c r="Z132" s="62"/>
    </row>
    <row r="133" spans="1:26" ht="17.7" customHeight="1" x14ac:dyDescent="0.5">
      <c r="A133" s="236"/>
      <c r="B133" s="58"/>
      <c r="C133" s="58"/>
      <c r="D133" s="239"/>
      <c r="E133" s="237"/>
      <c r="F133" s="271"/>
      <c r="G133" s="241"/>
      <c r="H133" s="48" t="s">
        <v>56</v>
      </c>
      <c r="I133" s="51">
        <v>3</v>
      </c>
      <c r="J133" s="51">
        <v>3</v>
      </c>
      <c r="K133" s="51">
        <v>3</v>
      </c>
      <c r="L133" s="51">
        <v>3</v>
      </c>
      <c r="M133" s="52">
        <f>SUM(I133:L133)</f>
        <v>12</v>
      </c>
      <c r="N133" s="51">
        <v>3</v>
      </c>
      <c r="O133" s="51">
        <v>3</v>
      </c>
      <c r="P133" s="51">
        <v>3</v>
      </c>
      <c r="Q133" s="51">
        <v>3</v>
      </c>
      <c r="R133" s="52">
        <f>SUM(N133:Q133)</f>
        <v>12</v>
      </c>
      <c r="S133" s="53">
        <v>0</v>
      </c>
      <c r="T133" s="53">
        <v>0</v>
      </c>
      <c r="U133" s="53">
        <v>0</v>
      </c>
      <c r="V133" s="53">
        <v>0</v>
      </c>
      <c r="W133" s="52">
        <f>SUM(S133:V133)</f>
        <v>0</v>
      </c>
      <c r="X133" s="242"/>
      <c r="Y133" s="64"/>
      <c r="Z133" s="62"/>
    </row>
    <row r="134" spans="1:26" ht="17.7" customHeight="1" x14ac:dyDescent="0.5">
      <c r="A134" s="236"/>
      <c r="B134" s="58"/>
      <c r="C134" s="58"/>
      <c r="D134" s="239"/>
      <c r="E134" s="237"/>
      <c r="F134" s="271"/>
      <c r="G134" s="241"/>
      <c r="H134" s="48" t="s">
        <v>57</v>
      </c>
      <c r="I134" s="53">
        <f>'[2]Unit costs'!E5</f>
        <v>1084</v>
      </c>
      <c r="J134" s="53">
        <f>$I$134</f>
        <v>1084</v>
      </c>
      <c r="K134" s="53">
        <f>$I$134</f>
        <v>1084</v>
      </c>
      <c r="L134" s="53">
        <f>$I$134</f>
        <v>1084</v>
      </c>
      <c r="M134" s="52">
        <f>AVERAGE(I134:L134)</f>
        <v>1084</v>
      </c>
      <c r="N134" s="53">
        <f>$I$134</f>
        <v>1084</v>
      </c>
      <c r="O134" s="53">
        <f>$I$134</f>
        <v>1084</v>
      </c>
      <c r="P134" s="53">
        <f>$I$134</f>
        <v>1084</v>
      </c>
      <c r="Q134" s="53">
        <f>$I$134</f>
        <v>1084</v>
      </c>
      <c r="R134" s="52">
        <f>AVERAGE(N134:Q134)</f>
        <v>1084</v>
      </c>
      <c r="S134" s="53">
        <f>$I$134</f>
        <v>1084</v>
      </c>
      <c r="T134" s="53">
        <f>$I$134</f>
        <v>1084</v>
      </c>
      <c r="U134" s="53">
        <f>$I$134</f>
        <v>1084</v>
      </c>
      <c r="V134" s="53">
        <f>$I$134</f>
        <v>1084</v>
      </c>
      <c r="W134" s="52">
        <f>AVERAGE(S134:V134)</f>
        <v>1084</v>
      </c>
      <c r="X134" s="242"/>
      <c r="Y134" s="64"/>
      <c r="Z134" s="62"/>
    </row>
    <row r="135" spans="1:26" ht="17.7" customHeight="1" x14ac:dyDescent="0.5">
      <c r="A135" s="236"/>
      <c r="B135" s="59"/>
      <c r="C135" s="59"/>
      <c r="D135" s="240"/>
      <c r="E135" s="237"/>
      <c r="F135" s="272"/>
      <c r="G135" s="241"/>
      <c r="H135" s="48" t="s">
        <v>58</v>
      </c>
      <c r="I135" s="53">
        <f>I133*I134</f>
        <v>3252</v>
      </c>
      <c r="J135" s="53">
        <f>J133*J134</f>
        <v>3252</v>
      </c>
      <c r="K135" s="53">
        <f>K133*K134</f>
        <v>3252</v>
      </c>
      <c r="L135" s="53">
        <f>L133*L134</f>
        <v>3252</v>
      </c>
      <c r="M135" s="52">
        <f>SUM(I135:L135)</f>
        <v>13008</v>
      </c>
      <c r="N135" s="53">
        <f>N133*N134</f>
        <v>3252</v>
      </c>
      <c r="O135" s="53">
        <f>O133*O134</f>
        <v>3252</v>
      </c>
      <c r="P135" s="53">
        <f>P133*P134</f>
        <v>3252</v>
      </c>
      <c r="Q135" s="53">
        <f>Q133*Q134</f>
        <v>3252</v>
      </c>
      <c r="R135" s="52">
        <f>SUM(N135:Q135)</f>
        <v>13008</v>
      </c>
      <c r="S135" s="53">
        <f>S133*S134</f>
        <v>0</v>
      </c>
      <c r="T135" s="53">
        <f>T133*T134</f>
        <v>0</v>
      </c>
      <c r="U135" s="53">
        <f>U133*U134</f>
        <v>0</v>
      </c>
      <c r="V135" s="53">
        <f>V133*V134</f>
        <v>0</v>
      </c>
      <c r="W135" s="52">
        <f>SUM(S135:V135)</f>
        <v>0</v>
      </c>
      <c r="X135" s="242"/>
      <c r="Y135" s="64"/>
      <c r="Z135" s="62"/>
    </row>
    <row r="136" spans="1:26" ht="17.7" customHeight="1" x14ac:dyDescent="0.5">
      <c r="A136" s="236" t="s">
        <v>184</v>
      </c>
      <c r="B136" s="46">
        <v>59</v>
      </c>
      <c r="C136" s="63" t="s">
        <v>66</v>
      </c>
      <c r="D136" s="237" t="s">
        <v>185</v>
      </c>
      <c r="E136" s="238" t="s">
        <v>186</v>
      </c>
      <c r="F136" s="238" t="s">
        <v>187</v>
      </c>
      <c r="G136" s="241"/>
      <c r="H136" s="48" t="s">
        <v>54</v>
      </c>
      <c r="I136" s="48" t="s">
        <v>68</v>
      </c>
      <c r="J136" s="48" t="str">
        <f>I136</f>
        <v>Training</v>
      </c>
      <c r="K136" s="48" t="str">
        <f>J136</f>
        <v>Training</v>
      </c>
      <c r="L136" s="48" t="str">
        <f>K136</f>
        <v>Training</v>
      </c>
      <c r="M136" s="56" t="str">
        <f>I136</f>
        <v>Training</v>
      </c>
      <c r="N136" s="48" t="str">
        <f>M136</f>
        <v>Training</v>
      </c>
      <c r="O136" s="48" t="str">
        <f>N136</f>
        <v>Training</v>
      </c>
      <c r="P136" s="48" t="str">
        <f>O136</f>
        <v>Training</v>
      </c>
      <c r="Q136" s="48" t="str">
        <f>P136</f>
        <v>Training</v>
      </c>
      <c r="R136" s="56" t="str">
        <f>M136</f>
        <v>Training</v>
      </c>
      <c r="S136" s="48" t="str">
        <f>R136</f>
        <v>Training</v>
      </c>
      <c r="T136" s="48" t="str">
        <f>S136</f>
        <v>Training</v>
      </c>
      <c r="U136" s="48" t="str">
        <f>T136</f>
        <v>Training</v>
      </c>
      <c r="V136" s="48" t="str">
        <f>U136</f>
        <v>Training</v>
      </c>
      <c r="W136" s="56" t="str">
        <f>R136</f>
        <v>Training</v>
      </c>
      <c r="X136" s="242">
        <f>SUM(M139,R139,W139)</f>
        <v>26660</v>
      </c>
      <c r="Y136" s="64"/>
      <c r="Z136" s="62"/>
    </row>
    <row r="137" spans="1:26" ht="17.7" customHeight="1" x14ac:dyDescent="0.5">
      <c r="A137" s="236"/>
      <c r="B137" s="46"/>
      <c r="C137" s="46"/>
      <c r="D137" s="237"/>
      <c r="E137" s="257"/>
      <c r="F137" s="239"/>
      <c r="G137" s="241"/>
      <c r="H137" s="48" t="s">
        <v>56</v>
      </c>
      <c r="I137" s="53">
        <v>0</v>
      </c>
      <c r="J137" s="53">
        <v>0</v>
      </c>
      <c r="K137" s="53">
        <v>2</v>
      </c>
      <c r="L137" s="53">
        <v>0</v>
      </c>
      <c r="M137" s="52">
        <f>SUM(I137:L137)</f>
        <v>2</v>
      </c>
      <c r="N137" s="53">
        <v>0</v>
      </c>
      <c r="O137" s="53">
        <v>0</v>
      </c>
      <c r="P137" s="53">
        <v>0</v>
      </c>
      <c r="Q137" s="53">
        <v>0</v>
      </c>
      <c r="R137" s="52">
        <f>SUM(N137:Q137)</f>
        <v>0</v>
      </c>
      <c r="S137" s="53">
        <v>0</v>
      </c>
      <c r="T137" s="53">
        <v>0</v>
      </c>
      <c r="U137" s="53">
        <v>0</v>
      </c>
      <c r="V137" s="53">
        <v>0</v>
      </c>
      <c r="W137" s="52">
        <f>SUM(S137:V137)</f>
        <v>0</v>
      </c>
      <c r="X137" s="242"/>
      <c r="Y137" s="64"/>
      <c r="Z137" s="62"/>
    </row>
    <row r="138" spans="1:26" ht="17.7" customHeight="1" x14ac:dyDescent="0.5">
      <c r="A138" s="236"/>
      <c r="B138" s="46"/>
      <c r="C138" s="46"/>
      <c r="D138" s="237"/>
      <c r="E138" s="257"/>
      <c r="F138" s="239"/>
      <c r="G138" s="241"/>
      <c r="H138" s="48" t="s">
        <v>57</v>
      </c>
      <c r="I138" s="53">
        <f>'[2]Budget assumptions'!H446</f>
        <v>13330</v>
      </c>
      <c r="J138" s="53">
        <f>$I$138</f>
        <v>13330</v>
      </c>
      <c r="K138" s="53">
        <f>$I$138</f>
        <v>13330</v>
      </c>
      <c r="L138" s="53">
        <f>$I$138</f>
        <v>13330</v>
      </c>
      <c r="M138" s="52">
        <f>AVERAGE(I138:L138)</f>
        <v>13330</v>
      </c>
      <c r="N138" s="53">
        <f>$I$138</f>
        <v>13330</v>
      </c>
      <c r="O138" s="53">
        <f>$I$138</f>
        <v>13330</v>
      </c>
      <c r="P138" s="53">
        <f>$I$138</f>
        <v>13330</v>
      </c>
      <c r="Q138" s="53">
        <f>$I$138</f>
        <v>13330</v>
      </c>
      <c r="R138" s="52">
        <f>AVERAGE(N138:Q138)</f>
        <v>13330</v>
      </c>
      <c r="S138" s="53">
        <f>$I$138</f>
        <v>13330</v>
      </c>
      <c r="T138" s="53">
        <f>$I$138</f>
        <v>13330</v>
      </c>
      <c r="U138" s="53">
        <f>$I$138</f>
        <v>13330</v>
      </c>
      <c r="V138" s="53">
        <f>$I$138</f>
        <v>13330</v>
      </c>
      <c r="W138" s="52">
        <f>AVERAGE(S138:V138)</f>
        <v>13330</v>
      </c>
      <c r="X138" s="242"/>
      <c r="Y138" s="64"/>
      <c r="Z138" s="62"/>
    </row>
    <row r="139" spans="1:26" ht="17.7" customHeight="1" x14ac:dyDescent="0.5">
      <c r="A139" s="236"/>
      <c r="B139" s="46"/>
      <c r="C139" s="46"/>
      <c r="D139" s="237"/>
      <c r="E139" s="257"/>
      <c r="F139" s="240"/>
      <c r="G139" s="241"/>
      <c r="H139" s="48" t="s">
        <v>58</v>
      </c>
      <c r="I139" s="53">
        <f>I137*I138</f>
        <v>0</v>
      </c>
      <c r="J139" s="53">
        <f>J137*J138</f>
        <v>0</v>
      </c>
      <c r="K139" s="53">
        <f>K137*K138</f>
        <v>26660</v>
      </c>
      <c r="L139" s="53">
        <f>L137*L138</f>
        <v>0</v>
      </c>
      <c r="M139" s="52">
        <f>SUM(I139:L139)</f>
        <v>26660</v>
      </c>
      <c r="N139" s="53">
        <f>N137*N138</f>
        <v>0</v>
      </c>
      <c r="O139" s="53">
        <f>O137*O138</f>
        <v>0</v>
      </c>
      <c r="P139" s="53">
        <f>P137*P138</f>
        <v>0</v>
      </c>
      <c r="Q139" s="53">
        <f>Q137*Q138</f>
        <v>0</v>
      </c>
      <c r="R139" s="52">
        <f>SUM(N139:Q139)</f>
        <v>0</v>
      </c>
      <c r="S139" s="53">
        <f>S137*S138</f>
        <v>0</v>
      </c>
      <c r="T139" s="53">
        <f>T137*T138</f>
        <v>0</v>
      </c>
      <c r="U139" s="53">
        <f>U137*U138</f>
        <v>0</v>
      </c>
      <c r="V139" s="53">
        <f>V137*V138</f>
        <v>0</v>
      </c>
      <c r="W139" s="52">
        <f>SUM(S139:V139)</f>
        <v>0</v>
      </c>
      <c r="X139" s="242"/>
      <c r="Y139" s="64"/>
      <c r="Z139" s="62"/>
    </row>
    <row r="140" spans="1:26" ht="17.7" customHeight="1" x14ac:dyDescent="0.5">
      <c r="A140" s="236" t="s">
        <v>188</v>
      </c>
      <c r="B140" s="46">
        <v>60</v>
      </c>
      <c r="C140" s="63" t="s">
        <v>66</v>
      </c>
      <c r="D140" s="237" t="s">
        <v>189</v>
      </c>
      <c r="E140" s="237" t="s">
        <v>190</v>
      </c>
      <c r="F140" s="238" t="s">
        <v>191</v>
      </c>
      <c r="G140" s="241"/>
      <c r="H140" s="48" t="s">
        <v>54</v>
      </c>
      <c r="I140" s="48" t="s">
        <v>68</v>
      </c>
      <c r="J140" s="48" t="str">
        <f>I140</f>
        <v>Training</v>
      </c>
      <c r="K140" s="48" t="str">
        <f>J140</f>
        <v>Training</v>
      </c>
      <c r="L140" s="48" t="str">
        <f>K140</f>
        <v>Training</v>
      </c>
      <c r="M140" s="56" t="str">
        <f>I140</f>
        <v>Training</v>
      </c>
      <c r="N140" s="48" t="str">
        <f>M140</f>
        <v>Training</v>
      </c>
      <c r="O140" s="48" t="str">
        <f>N140</f>
        <v>Training</v>
      </c>
      <c r="P140" s="48" t="str">
        <f>O140</f>
        <v>Training</v>
      </c>
      <c r="Q140" s="48" t="str">
        <f>P140</f>
        <v>Training</v>
      </c>
      <c r="R140" s="56" t="str">
        <f>M140</f>
        <v>Training</v>
      </c>
      <c r="S140" s="48" t="str">
        <f>R140</f>
        <v>Training</v>
      </c>
      <c r="T140" s="48" t="str">
        <f>S140</f>
        <v>Training</v>
      </c>
      <c r="U140" s="48" t="str">
        <f>T140</f>
        <v>Training</v>
      </c>
      <c r="V140" s="48" t="str">
        <f>U140</f>
        <v>Training</v>
      </c>
      <c r="W140" s="56" t="str">
        <f>R140</f>
        <v>Training</v>
      </c>
      <c r="X140" s="242">
        <f>SUM(M143,R143,W143)</f>
        <v>17512</v>
      </c>
      <c r="Y140" s="64"/>
      <c r="Z140" s="62"/>
    </row>
    <row r="141" spans="1:26" ht="17.7" customHeight="1" x14ac:dyDescent="0.5">
      <c r="A141" s="236"/>
      <c r="B141" s="46"/>
      <c r="C141" s="46"/>
      <c r="D141" s="237"/>
      <c r="E141" s="237"/>
      <c r="F141" s="239"/>
      <c r="G141" s="241"/>
      <c r="H141" s="48" t="s">
        <v>56</v>
      </c>
      <c r="I141" s="53">
        <v>0</v>
      </c>
      <c r="J141" s="53">
        <v>0</v>
      </c>
      <c r="K141" s="53">
        <v>0</v>
      </c>
      <c r="L141" s="53">
        <v>0</v>
      </c>
      <c r="M141" s="52">
        <f>SUM(I141:L141)</f>
        <v>0</v>
      </c>
      <c r="N141" s="53">
        <v>2</v>
      </c>
      <c r="O141" s="53">
        <v>0</v>
      </c>
      <c r="P141" s="53">
        <v>0</v>
      </c>
      <c r="Q141" s="53">
        <v>0</v>
      </c>
      <c r="R141" s="52">
        <f>SUM(N141:Q141)</f>
        <v>2</v>
      </c>
      <c r="S141" s="53">
        <v>0</v>
      </c>
      <c r="T141" s="53">
        <v>0</v>
      </c>
      <c r="U141" s="53">
        <v>0</v>
      </c>
      <c r="V141" s="53">
        <v>0</v>
      </c>
      <c r="W141" s="52">
        <f>SUM(S141:V141)</f>
        <v>0</v>
      </c>
      <c r="X141" s="242"/>
      <c r="Y141" s="64"/>
      <c r="Z141" s="62"/>
    </row>
    <row r="142" spans="1:26" ht="17.7" customHeight="1" x14ac:dyDescent="0.5">
      <c r="A142" s="236"/>
      <c r="B142" s="46"/>
      <c r="C142" s="46"/>
      <c r="D142" s="237"/>
      <c r="E142" s="237"/>
      <c r="F142" s="239"/>
      <c r="G142" s="241"/>
      <c r="H142" s="48" t="s">
        <v>57</v>
      </c>
      <c r="I142" s="53">
        <f>'[2]Budget assumptions'!H468</f>
        <v>8756</v>
      </c>
      <c r="J142" s="53">
        <f>$I$142</f>
        <v>8756</v>
      </c>
      <c r="K142" s="53">
        <f>$I$142</f>
        <v>8756</v>
      </c>
      <c r="L142" s="53">
        <f>$I$142</f>
        <v>8756</v>
      </c>
      <c r="M142" s="52">
        <f>AVERAGE(I142:L142)</f>
        <v>8756</v>
      </c>
      <c r="N142" s="53">
        <f>$I$142</f>
        <v>8756</v>
      </c>
      <c r="O142" s="53">
        <f>$I$142</f>
        <v>8756</v>
      </c>
      <c r="P142" s="53">
        <f>$I$142</f>
        <v>8756</v>
      </c>
      <c r="Q142" s="53">
        <f>$I$142</f>
        <v>8756</v>
      </c>
      <c r="R142" s="52">
        <f>AVERAGE(N142:Q142)</f>
        <v>8756</v>
      </c>
      <c r="S142" s="53">
        <f>$I$142</f>
        <v>8756</v>
      </c>
      <c r="T142" s="53">
        <f>$I$142</f>
        <v>8756</v>
      </c>
      <c r="U142" s="53">
        <f>$I$142</f>
        <v>8756</v>
      </c>
      <c r="V142" s="53">
        <f>$I$142</f>
        <v>8756</v>
      </c>
      <c r="W142" s="52">
        <f>AVERAGE(S142:V142)</f>
        <v>8756</v>
      </c>
      <c r="X142" s="242"/>
      <c r="Y142" s="64"/>
      <c r="Z142" s="62"/>
    </row>
    <row r="143" spans="1:26" ht="17.7" customHeight="1" x14ac:dyDescent="0.5">
      <c r="A143" s="236"/>
      <c r="B143" s="46"/>
      <c r="C143" s="46"/>
      <c r="D143" s="237"/>
      <c r="E143" s="237"/>
      <c r="F143" s="240"/>
      <c r="G143" s="241"/>
      <c r="H143" s="48" t="s">
        <v>58</v>
      </c>
      <c r="I143" s="53">
        <f>I141*I142</f>
        <v>0</v>
      </c>
      <c r="J143" s="53">
        <f>J141*J142</f>
        <v>0</v>
      </c>
      <c r="K143" s="53">
        <f>K141*K142</f>
        <v>0</v>
      </c>
      <c r="L143" s="53">
        <f>L141*L142</f>
        <v>0</v>
      </c>
      <c r="M143" s="52">
        <f>SUM(I143:L143)</f>
        <v>0</v>
      </c>
      <c r="N143" s="53">
        <f>N141*N142</f>
        <v>17512</v>
      </c>
      <c r="O143" s="53">
        <f>O141*O142</f>
        <v>0</v>
      </c>
      <c r="P143" s="53">
        <f>P141*P142</f>
        <v>0</v>
      </c>
      <c r="Q143" s="53">
        <f>Q141*Q142</f>
        <v>0</v>
      </c>
      <c r="R143" s="52">
        <f>SUM(N143:Q143)</f>
        <v>17512</v>
      </c>
      <c r="S143" s="53">
        <f>S141*S142</f>
        <v>0</v>
      </c>
      <c r="T143" s="53">
        <f>T141*T142</f>
        <v>0</v>
      </c>
      <c r="U143" s="53">
        <f>U141*U142</f>
        <v>0</v>
      </c>
      <c r="V143" s="53">
        <f>V141*V142</f>
        <v>0</v>
      </c>
      <c r="W143" s="52">
        <f>SUM(S143:V143)</f>
        <v>0</v>
      </c>
      <c r="X143" s="242"/>
      <c r="Y143" s="64"/>
      <c r="Z143" s="62"/>
    </row>
    <row r="144" spans="1:26" ht="15.6" x14ac:dyDescent="0.5">
      <c r="A144" s="77" t="s">
        <v>192</v>
      </c>
      <c r="B144" s="77"/>
      <c r="C144" s="77"/>
      <c r="D144" s="246" t="s">
        <v>193</v>
      </c>
      <c r="E144" s="247"/>
      <c r="F144" s="247"/>
      <c r="G144" s="83"/>
      <c r="H144" s="84"/>
      <c r="I144" s="85">
        <f>SUM(I148,I152,I156,I160,I164,I168,I173,I177,I181,I185,I189,I193)</f>
        <v>283530</v>
      </c>
      <c r="J144" s="85">
        <f t="shared" ref="J144:M144" si="28">SUM(J148,J152,J156,J160,J164,J168,J173,J177,J181,J185,J189,J193)</f>
        <v>294113</v>
      </c>
      <c r="K144" s="85">
        <f t="shared" si="28"/>
        <v>345314</v>
      </c>
      <c r="L144" s="85">
        <f t="shared" si="28"/>
        <v>331430</v>
      </c>
      <c r="M144" s="87">
        <f t="shared" si="28"/>
        <v>1254387</v>
      </c>
      <c r="N144" s="85">
        <f>SUM(N148,N152,N168,N164,N193,N156,N160,N181,N177,N173,N185,N189,)</f>
        <v>230813.5</v>
      </c>
      <c r="O144" s="85">
        <f>SUM(O148,O152,O168,O164,O193,O156,O160,O181,O177,O173,O185,O189,)</f>
        <v>253268.5</v>
      </c>
      <c r="P144" s="85">
        <f>SUM(P148,P152,P168,P164,P193,P156,P160,P181,P177,P173,P185,P189,)</f>
        <v>243714.5</v>
      </c>
      <c r="Q144" s="85">
        <f>SUM(Q148,Q152,Q168,Q164,Q193,Q156,Q160,Q181,Q177,Q173,Q185,Q189,)</f>
        <v>222273.5</v>
      </c>
      <c r="R144" s="87">
        <f>SUM(R148,R152,R168,R164,R193,R156,R160,R181,R177,R173,R185,R189,)</f>
        <v>950070</v>
      </c>
      <c r="S144" s="85">
        <f>SUM(S148,S152,S156,S160,S164,S168,S173,S177,S181,S185,S189,S193)</f>
        <v>148205</v>
      </c>
      <c r="T144" s="85">
        <f t="shared" ref="T144:W144" si="29">SUM(T148,T152,T156,T160,T164,T168,T173,T177,T181,T185,T189,T193)</f>
        <v>157288</v>
      </c>
      <c r="U144" s="85">
        <f t="shared" si="29"/>
        <v>216630</v>
      </c>
      <c r="V144" s="85">
        <f t="shared" si="29"/>
        <v>151391</v>
      </c>
      <c r="W144" s="87">
        <f t="shared" si="29"/>
        <v>673514</v>
      </c>
      <c r="X144" s="86">
        <f>SUM(X145:X193)</f>
        <v>2877971</v>
      </c>
      <c r="Y144" s="64"/>
    </row>
    <row r="145" spans="1:25" ht="17.7" customHeight="1" x14ac:dyDescent="0.5">
      <c r="A145" s="290" t="s">
        <v>194</v>
      </c>
      <c r="B145" s="88">
        <v>63</v>
      </c>
      <c r="C145" s="63" t="s">
        <v>98</v>
      </c>
      <c r="D145" s="237" t="s">
        <v>195</v>
      </c>
      <c r="E145" s="238" t="s">
        <v>196</v>
      </c>
      <c r="F145" s="238" t="s">
        <v>197</v>
      </c>
      <c r="G145" s="241"/>
      <c r="H145" s="48" t="s">
        <v>54</v>
      </c>
      <c r="I145" s="48" t="s">
        <v>198</v>
      </c>
      <c r="J145" s="48" t="str">
        <f>I145</f>
        <v>Visit</v>
      </c>
      <c r="K145" s="48" t="str">
        <f>J145</f>
        <v>Visit</v>
      </c>
      <c r="L145" s="48" t="str">
        <f>K145</f>
        <v>Visit</v>
      </c>
      <c r="M145" s="56" t="str">
        <f>I145</f>
        <v>Visit</v>
      </c>
      <c r="N145" s="48" t="str">
        <f>M145</f>
        <v>Visit</v>
      </c>
      <c r="O145" s="48" t="str">
        <f>N145</f>
        <v>Visit</v>
      </c>
      <c r="P145" s="48" t="str">
        <f>O145</f>
        <v>Visit</v>
      </c>
      <c r="Q145" s="48" t="str">
        <f>P145</f>
        <v>Visit</v>
      </c>
      <c r="R145" s="56" t="str">
        <f>M145</f>
        <v>Visit</v>
      </c>
      <c r="S145" s="48" t="str">
        <f>R145</f>
        <v>Visit</v>
      </c>
      <c r="T145" s="48" t="str">
        <f>S145</f>
        <v>Visit</v>
      </c>
      <c r="U145" s="48" t="str">
        <f>T145</f>
        <v>Visit</v>
      </c>
      <c r="V145" s="48" t="str">
        <f>U145</f>
        <v>Visit</v>
      </c>
      <c r="W145" s="56" t="str">
        <f>R145</f>
        <v>Visit</v>
      </c>
      <c r="X145" s="242">
        <f>SUM(M148,R148,W148)</f>
        <v>52400</v>
      </c>
      <c r="Y145" s="64"/>
    </row>
    <row r="146" spans="1:25" ht="17.7" customHeight="1" x14ac:dyDescent="0.5">
      <c r="A146" s="236"/>
      <c r="B146" s="46"/>
      <c r="C146" s="46"/>
      <c r="D146" s="237"/>
      <c r="E146" s="239"/>
      <c r="F146" s="239"/>
      <c r="G146" s="241"/>
      <c r="H146" s="48" t="s">
        <v>56</v>
      </c>
      <c r="I146" s="53">
        <v>0</v>
      </c>
      <c r="J146" s="53">
        <v>0</v>
      </c>
      <c r="K146" s="53">
        <v>1</v>
      </c>
      <c r="L146" s="53">
        <v>0</v>
      </c>
      <c r="M146" s="52">
        <f>SUM(I146:L146)</f>
        <v>1</v>
      </c>
      <c r="N146" s="53">
        <v>0</v>
      </c>
      <c r="O146" s="53">
        <v>1</v>
      </c>
      <c r="P146" s="53">
        <v>0</v>
      </c>
      <c r="Q146" s="53">
        <v>0</v>
      </c>
      <c r="R146" s="52">
        <f>SUM(N146:Q146)</f>
        <v>1</v>
      </c>
      <c r="S146" s="53">
        <v>0</v>
      </c>
      <c r="T146" s="53">
        <v>0</v>
      </c>
      <c r="U146" s="53">
        <v>0</v>
      </c>
      <c r="V146" s="53">
        <v>0</v>
      </c>
      <c r="W146" s="52">
        <f>SUM(S146:V146)</f>
        <v>0</v>
      </c>
      <c r="X146" s="242"/>
      <c r="Y146" s="54"/>
    </row>
    <row r="147" spans="1:25" ht="17.7" customHeight="1" x14ac:dyDescent="0.5">
      <c r="A147" s="236"/>
      <c r="B147" s="46"/>
      <c r="C147" s="46"/>
      <c r="D147" s="237"/>
      <c r="E147" s="239"/>
      <c r="F147" s="239"/>
      <c r="G147" s="241"/>
      <c r="H147" s="48" t="s">
        <v>57</v>
      </c>
      <c r="I147" s="53">
        <f>'[2]Budget assumptions'!H485</f>
        <v>26200</v>
      </c>
      <c r="J147" s="53">
        <f>$I$147</f>
        <v>26200</v>
      </c>
      <c r="K147" s="53">
        <f>$I$147</f>
        <v>26200</v>
      </c>
      <c r="L147" s="53">
        <f>$I$147</f>
        <v>26200</v>
      </c>
      <c r="M147" s="52">
        <f>AVERAGE(I147:L147)</f>
        <v>26200</v>
      </c>
      <c r="N147" s="53">
        <f>$I$147</f>
        <v>26200</v>
      </c>
      <c r="O147" s="53">
        <f>$I$147</f>
        <v>26200</v>
      </c>
      <c r="P147" s="53">
        <f>$I$147</f>
        <v>26200</v>
      </c>
      <c r="Q147" s="53">
        <f>$I$147</f>
        <v>26200</v>
      </c>
      <c r="R147" s="52">
        <f>AVERAGE(N147:Q147)</f>
        <v>26200</v>
      </c>
      <c r="S147" s="53">
        <f>$I$147</f>
        <v>26200</v>
      </c>
      <c r="T147" s="53">
        <f>$I$147</f>
        <v>26200</v>
      </c>
      <c r="U147" s="53">
        <f>$I$147</f>
        <v>26200</v>
      </c>
      <c r="V147" s="53">
        <f>$I$147</f>
        <v>26200</v>
      </c>
      <c r="W147" s="52">
        <f>AVERAGE(S147:V147)</f>
        <v>26200</v>
      </c>
      <c r="X147" s="242"/>
      <c r="Y147" s="54"/>
    </row>
    <row r="148" spans="1:25" ht="17.7" customHeight="1" x14ac:dyDescent="0.5">
      <c r="A148" s="236"/>
      <c r="B148" s="46"/>
      <c r="C148" s="46"/>
      <c r="D148" s="237"/>
      <c r="E148" s="240"/>
      <c r="F148" s="240"/>
      <c r="G148" s="241"/>
      <c r="H148" s="48" t="s">
        <v>58</v>
      </c>
      <c r="I148" s="53">
        <f>I146*I147</f>
        <v>0</v>
      </c>
      <c r="J148" s="53">
        <f>J146*J147</f>
        <v>0</v>
      </c>
      <c r="K148" s="53">
        <f>K146*K147</f>
        <v>26200</v>
      </c>
      <c r="L148" s="53">
        <f>L146*L147</f>
        <v>0</v>
      </c>
      <c r="M148" s="52">
        <f>SUM(I148:L148)</f>
        <v>26200</v>
      </c>
      <c r="N148" s="53">
        <f>N146*N147</f>
        <v>0</v>
      </c>
      <c r="O148" s="53">
        <f>O146*O147</f>
        <v>26200</v>
      </c>
      <c r="P148" s="53">
        <f>P146*P147</f>
        <v>0</v>
      </c>
      <c r="Q148" s="53">
        <f>Q146*Q147</f>
        <v>0</v>
      </c>
      <c r="R148" s="52">
        <f>SUM(N148:Q148)</f>
        <v>26200</v>
      </c>
      <c r="S148" s="53">
        <f>S146*S147</f>
        <v>0</v>
      </c>
      <c r="T148" s="53">
        <f>T146*T147</f>
        <v>0</v>
      </c>
      <c r="U148" s="53">
        <f>U146*U147</f>
        <v>0</v>
      </c>
      <c r="V148" s="53">
        <f>V146*V147</f>
        <v>0</v>
      </c>
      <c r="W148" s="52">
        <f>SUM(S148:V148)</f>
        <v>0</v>
      </c>
      <c r="X148" s="242"/>
      <c r="Y148" s="54"/>
    </row>
    <row r="149" spans="1:25" ht="18.3" customHeight="1" x14ac:dyDescent="0.5">
      <c r="A149" s="290" t="s">
        <v>199</v>
      </c>
      <c r="B149" s="88">
        <v>64</v>
      </c>
      <c r="C149" s="63" t="s">
        <v>51</v>
      </c>
      <c r="D149" s="237" t="s">
        <v>200</v>
      </c>
      <c r="E149" s="238" t="s">
        <v>201</v>
      </c>
      <c r="F149" s="238" t="s">
        <v>202</v>
      </c>
      <c r="G149" s="241"/>
      <c r="H149" s="48" t="s">
        <v>54</v>
      </c>
      <c r="I149" s="48" t="s">
        <v>77</v>
      </c>
      <c r="J149" s="48" t="str">
        <f>I149</f>
        <v>Consultancy</v>
      </c>
      <c r="K149" s="48" t="str">
        <f>J149</f>
        <v>Consultancy</v>
      </c>
      <c r="L149" s="48" t="str">
        <f>K149</f>
        <v>Consultancy</v>
      </c>
      <c r="M149" s="56" t="str">
        <f>I149</f>
        <v>Consultancy</v>
      </c>
      <c r="N149" s="48" t="str">
        <f>M149</f>
        <v>Consultancy</v>
      </c>
      <c r="O149" s="48" t="str">
        <f>N149</f>
        <v>Consultancy</v>
      </c>
      <c r="P149" s="48" t="str">
        <f>O149</f>
        <v>Consultancy</v>
      </c>
      <c r="Q149" s="48" t="str">
        <f>P149</f>
        <v>Consultancy</v>
      </c>
      <c r="R149" s="56" t="str">
        <f>M149</f>
        <v>Consultancy</v>
      </c>
      <c r="S149" s="48" t="str">
        <f>R149</f>
        <v>Consultancy</v>
      </c>
      <c r="T149" s="48" t="str">
        <f>S149</f>
        <v>Consultancy</v>
      </c>
      <c r="U149" s="48" t="str">
        <f>T149</f>
        <v>Consultancy</v>
      </c>
      <c r="V149" s="48" t="str">
        <f>U149</f>
        <v>Consultancy</v>
      </c>
      <c r="W149" s="56" t="str">
        <f>R149</f>
        <v>Consultancy</v>
      </c>
      <c r="X149" s="242">
        <f>SUM(M152,R152,W152)</f>
        <v>11990</v>
      </c>
      <c r="Y149" s="54"/>
    </row>
    <row r="150" spans="1:25" ht="18.3" customHeight="1" x14ac:dyDescent="0.5">
      <c r="A150" s="236"/>
      <c r="B150" s="46">
        <v>65</v>
      </c>
      <c r="C150" s="63" t="s">
        <v>78</v>
      </c>
      <c r="D150" s="237"/>
      <c r="E150" s="257"/>
      <c r="F150" s="239"/>
      <c r="G150" s="241"/>
      <c r="H150" s="48" t="s">
        <v>56</v>
      </c>
      <c r="I150" s="53">
        <v>0</v>
      </c>
      <c r="J150" s="53">
        <v>0</v>
      </c>
      <c r="K150" s="61">
        <v>0.3</v>
      </c>
      <c r="L150" s="61">
        <v>0.7</v>
      </c>
      <c r="M150" s="52">
        <f>SUM(I150:L150)</f>
        <v>1</v>
      </c>
      <c r="N150" s="53">
        <v>0</v>
      </c>
      <c r="O150" s="53">
        <v>0</v>
      </c>
      <c r="P150" s="53">
        <v>0</v>
      </c>
      <c r="Q150" s="53">
        <v>0</v>
      </c>
      <c r="R150" s="52">
        <f>SUM(N150:Q150)</f>
        <v>0</v>
      </c>
      <c r="S150" s="53">
        <v>0</v>
      </c>
      <c r="T150" s="53">
        <v>0</v>
      </c>
      <c r="U150" s="53">
        <v>0</v>
      </c>
      <c r="V150" s="53">
        <v>0</v>
      </c>
      <c r="W150" s="52">
        <f>SUM(S150:V150)</f>
        <v>0</v>
      </c>
      <c r="X150" s="242"/>
      <c r="Y150" s="54"/>
    </row>
    <row r="151" spans="1:25" ht="18.3" customHeight="1" x14ac:dyDescent="0.5">
      <c r="A151" s="236"/>
      <c r="B151" s="46">
        <v>66</v>
      </c>
      <c r="C151" s="63" t="s">
        <v>51</v>
      </c>
      <c r="D151" s="237"/>
      <c r="E151" s="257"/>
      <c r="F151" s="239"/>
      <c r="G151" s="241"/>
      <c r="H151" s="48" t="s">
        <v>57</v>
      </c>
      <c r="I151" s="53">
        <f>'[2]Budget assumptions'!G504</f>
        <v>11990</v>
      </c>
      <c r="J151" s="53">
        <f>$I$151</f>
        <v>11990</v>
      </c>
      <c r="K151" s="53">
        <f>$I$151</f>
        <v>11990</v>
      </c>
      <c r="L151" s="53">
        <f>$I$151</f>
        <v>11990</v>
      </c>
      <c r="M151" s="52">
        <f>AVERAGE(I151:L151)</f>
        <v>11990</v>
      </c>
      <c r="N151" s="53">
        <f>$I$151</f>
        <v>11990</v>
      </c>
      <c r="O151" s="53">
        <f>$I$151</f>
        <v>11990</v>
      </c>
      <c r="P151" s="53">
        <f>$I$151</f>
        <v>11990</v>
      </c>
      <c r="Q151" s="53">
        <f>$I$151</f>
        <v>11990</v>
      </c>
      <c r="R151" s="52">
        <f>AVERAGE(N151:Q151)</f>
        <v>11990</v>
      </c>
      <c r="S151" s="53">
        <f>$I$151</f>
        <v>11990</v>
      </c>
      <c r="T151" s="53">
        <f>$I$151</f>
        <v>11990</v>
      </c>
      <c r="U151" s="53">
        <f>$I$151</f>
        <v>11990</v>
      </c>
      <c r="V151" s="53">
        <f>$I$151</f>
        <v>11990</v>
      </c>
      <c r="W151" s="52">
        <f>AVERAGE(S151:V151)</f>
        <v>11990</v>
      </c>
      <c r="X151" s="242"/>
      <c r="Y151" s="54"/>
    </row>
    <row r="152" spans="1:25" ht="18.3" customHeight="1" x14ac:dyDescent="0.5">
      <c r="A152" s="236"/>
      <c r="B152" s="46"/>
      <c r="C152" s="46"/>
      <c r="D152" s="237"/>
      <c r="E152" s="257"/>
      <c r="F152" s="240"/>
      <c r="G152" s="241"/>
      <c r="H152" s="48" t="s">
        <v>58</v>
      </c>
      <c r="I152" s="53">
        <f>I150*I151</f>
        <v>0</v>
      </c>
      <c r="J152" s="53">
        <f>J150*J151</f>
        <v>0</v>
      </c>
      <c r="K152" s="53">
        <f>K150*K151</f>
        <v>3597</v>
      </c>
      <c r="L152" s="53">
        <f>L150*L151</f>
        <v>8393</v>
      </c>
      <c r="M152" s="52">
        <f>SUM(I152:L152)</f>
        <v>11990</v>
      </c>
      <c r="N152" s="53">
        <f>N150*N151</f>
        <v>0</v>
      </c>
      <c r="O152" s="53">
        <f>O150*O151</f>
        <v>0</v>
      </c>
      <c r="P152" s="53">
        <f>P150*P151</f>
        <v>0</v>
      </c>
      <c r="Q152" s="53">
        <f>Q150*Q151</f>
        <v>0</v>
      </c>
      <c r="R152" s="52">
        <f>SUM(N152:Q152)</f>
        <v>0</v>
      </c>
      <c r="S152" s="53">
        <f>S150*S151</f>
        <v>0</v>
      </c>
      <c r="T152" s="53">
        <f>T150*T151</f>
        <v>0</v>
      </c>
      <c r="U152" s="53">
        <f>U150*U151</f>
        <v>0</v>
      </c>
      <c r="V152" s="53">
        <f>V150*V151</f>
        <v>0</v>
      </c>
      <c r="W152" s="52">
        <f>SUM(S152:V152)</f>
        <v>0</v>
      </c>
      <c r="X152" s="242"/>
      <c r="Y152" s="54"/>
    </row>
    <row r="153" spans="1:25" ht="14.1" customHeight="1" x14ac:dyDescent="0.5">
      <c r="A153" s="290" t="s">
        <v>203</v>
      </c>
      <c r="B153" s="65">
        <v>71</v>
      </c>
      <c r="C153" s="63" t="s">
        <v>60</v>
      </c>
      <c r="D153" s="238" t="s">
        <v>204</v>
      </c>
      <c r="E153" s="238" t="s">
        <v>205</v>
      </c>
      <c r="F153" s="238" t="s">
        <v>206</v>
      </c>
      <c r="G153" s="241"/>
      <c r="H153" s="48" t="s">
        <v>54</v>
      </c>
      <c r="I153" s="48" t="s">
        <v>64</v>
      </c>
      <c r="J153" s="48" t="str">
        <f>I153</f>
        <v>Meeting</v>
      </c>
      <c r="K153" s="48" t="str">
        <f>J153</f>
        <v>Meeting</v>
      </c>
      <c r="L153" s="48" t="str">
        <f>K153</f>
        <v>Meeting</v>
      </c>
      <c r="M153" s="56" t="str">
        <f>I153</f>
        <v>Meeting</v>
      </c>
      <c r="N153" s="48" t="str">
        <f>M153</f>
        <v>Meeting</v>
      </c>
      <c r="O153" s="48" t="str">
        <f>N153</f>
        <v>Meeting</v>
      </c>
      <c r="P153" s="48" t="str">
        <f>O153</f>
        <v>Meeting</v>
      </c>
      <c r="Q153" s="48" t="str">
        <f>P153</f>
        <v>Meeting</v>
      </c>
      <c r="R153" s="56" t="str">
        <f>M153</f>
        <v>Meeting</v>
      </c>
      <c r="S153" s="48" t="str">
        <f>R153</f>
        <v>Meeting</v>
      </c>
      <c r="T153" s="48" t="str">
        <f>S153</f>
        <v>Meeting</v>
      </c>
      <c r="U153" s="48" t="str">
        <f>T153</f>
        <v>Meeting</v>
      </c>
      <c r="V153" s="48" t="str">
        <f>U153</f>
        <v>Meeting</v>
      </c>
      <c r="W153" s="56" t="str">
        <f>R153</f>
        <v>Meeting</v>
      </c>
      <c r="X153" s="242">
        <f>SUM(M156,R156,W156)</f>
        <v>57756</v>
      </c>
      <c r="Y153" s="54"/>
    </row>
    <row r="154" spans="1:25" ht="14.1" customHeight="1" x14ac:dyDescent="0.5">
      <c r="A154" s="236"/>
      <c r="B154" s="58"/>
      <c r="C154" s="58"/>
      <c r="D154" s="239"/>
      <c r="E154" s="239"/>
      <c r="F154" s="239"/>
      <c r="G154" s="241"/>
      <c r="H154" s="48" t="s">
        <v>56</v>
      </c>
      <c r="I154" s="53">
        <v>0</v>
      </c>
      <c r="J154" s="53">
        <v>0</v>
      </c>
      <c r="K154" s="53">
        <v>1</v>
      </c>
      <c r="L154" s="53">
        <v>1</v>
      </c>
      <c r="M154" s="52">
        <f>SUM(I154:L154)</f>
        <v>2</v>
      </c>
      <c r="N154" s="53">
        <v>0</v>
      </c>
      <c r="O154" s="53">
        <v>0</v>
      </c>
      <c r="P154" s="53">
        <v>1</v>
      </c>
      <c r="Q154" s="53">
        <v>1</v>
      </c>
      <c r="R154" s="52">
        <f>SUM(N154:Q154)</f>
        <v>2</v>
      </c>
      <c r="S154" s="53">
        <v>0</v>
      </c>
      <c r="T154" s="53">
        <v>0</v>
      </c>
      <c r="U154" s="53">
        <v>1</v>
      </c>
      <c r="V154" s="53">
        <v>1</v>
      </c>
      <c r="W154" s="52">
        <f>SUM(S154:V154)</f>
        <v>2</v>
      </c>
      <c r="X154" s="242"/>
      <c r="Y154" s="54"/>
    </row>
    <row r="155" spans="1:25" ht="14.1" customHeight="1" x14ac:dyDescent="0.5">
      <c r="A155" s="236"/>
      <c r="B155" s="58"/>
      <c r="C155" s="58"/>
      <c r="D155" s="239"/>
      <c r="E155" s="239"/>
      <c r="F155" s="239"/>
      <c r="G155" s="241"/>
      <c r="H155" s="48" t="s">
        <v>57</v>
      </c>
      <c r="I155" s="53">
        <f>'[2]Budget assumptions'!H524</f>
        <v>9626</v>
      </c>
      <c r="J155" s="53">
        <f>$I$155</f>
        <v>9626</v>
      </c>
      <c r="K155" s="53">
        <f>$I$155</f>
        <v>9626</v>
      </c>
      <c r="L155" s="53">
        <f>$I$155</f>
        <v>9626</v>
      </c>
      <c r="M155" s="52">
        <f>AVERAGE(I155:L155)</f>
        <v>9626</v>
      </c>
      <c r="N155" s="53">
        <f>$I$155</f>
        <v>9626</v>
      </c>
      <c r="O155" s="53">
        <f>$I$155</f>
        <v>9626</v>
      </c>
      <c r="P155" s="53">
        <f>$I$155</f>
        <v>9626</v>
      </c>
      <c r="Q155" s="53">
        <f>$I$155</f>
        <v>9626</v>
      </c>
      <c r="R155" s="52">
        <f>AVERAGE(N155:Q155)</f>
        <v>9626</v>
      </c>
      <c r="S155" s="53">
        <f>$I$155</f>
        <v>9626</v>
      </c>
      <c r="T155" s="53">
        <f>$I$155</f>
        <v>9626</v>
      </c>
      <c r="U155" s="53">
        <f>$I$155</f>
        <v>9626</v>
      </c>
      <c r="V155" s="53">
        <f>$I$155</f>
        <v>9626</v>
      </c>
      <c r="W155" s="52">
        <f>AVERAGE(S155:V155)</f>
        <v>9626</v>
      </c>
      <c r="X155" s="242"/>
      <c r="Y155" s="54"/>
    </row>
    <row r="156" spans="1:25" ht="14.1" customHeight="1" x14ac:dyDescent="0.5">
      <c r="A156" s="236"/>
      <c r="B156" s="59"/>
      <c r="C156" s="59"/>
      <c r="D156" s="240"/>
      <c r="E156" s="240"/>
      <c r="F156" s="240"/>
      <c r="G156" s="241"/>
      <c r="H156" s="48" t="s">
        <v>58</v>
      </c>
      <c r="I156" s="53">
        <f>I154*I155</f>
        <v>0</v>
      </c>
      <c r="J156" s="53">
        <f>J154*J155</f>
        <v>0</v>
      </c>
      <c r="K156" s="53">
        <f>K154*K155</f>
        <v>9626</v>
      </c>
      <c r="L156" s="53">
        <f>L154*L155</f>
        <v>9626</v>
      </c>
      <c r="M156" s="52">
        <f>SUM(I156:L156)</f>
        <v>19252</v>
      </c>
      <c r="N156" s="53">
        <f>N154*N155</f>
        <v>0</v>
      </c>
      <c r="O156" s="53">
        <f>O154*O155</f>
        <v>0</v>
      </c>
      <c r="P156" s="53">
        <f>P154*P155</f>
        <v>9626</v>
      </c>
      <c r="Q156" s="53">
        <f>Q154*Q155</f>
        <v>9626</v>
      </c>
      <c r="R156" s="52">
        <f>SUM(N156:Q156)</f>
        <v>19252</v>
      </c>
      <c r="S156" s="53">
        <f>S154*S155</f>
        <v>0</v>
      </c>
      <c r="T156" s="53">
        <f>T154*T155</f>
        <v>0</v>
      </c>
      <c r="U156" s="53">
        <f>U154*U155</f>
        <v>9626</v>
      </c>
      <c r="V156" s="53">
        <f>V154*V155</f>
        <v>9626</v>
      </c>
      <c r="W156" s="52">
        <f>SUM(S156:V156)</f>
        <v>19252</v>
      </c>
      <c r="X156" s="242"/>
      <c r="Y156" s="54"/>
    </row>
    <row r="157" spans="1:25" ht="19.2" customHeight="1" x14ac:dyDescent="0.5">
      <c r="A157" s="290" t="s">
        <v>207</v>
      </c>
      <c r="B157" s="88">
        <v>72</v>
      </c>
      <c r="C157" s="63" t="s">
        <v>123</v>
      </c>
      <c r="D157" s="237" t="s">
        <v>208</v>
      </c>
      <c r="E157" s="238" t="s">
        <v>209</v>
      </c>
      <c r="F157" s="238" t="s">
        <v>210</v>
      </c>
      <c r="G157" s="241"/>
      <c r="H157" s="48" t="s">
        <v>54</v>
      </c>
      <c r="I157" s="48" t="s">
        <v>77</v>
      </c>
      <c r="J157" s="48" t="str">
        <f>I157</f>
        <v>Consultancy</v>
      </c>
      <c r="K157" s="48" t="str">
        <f>J157</f>
        <v>Consultancy</v>
      </c>
      <c r="L157" s="48" t="str">
        <f>K157</f>
        <v>Consultancy</v>
      </c>
      <c r="M157" s="56" t="str">
        <f>I157</f>
        <v>Consultancy</v>
      </c>
      <c r="N157" s="48" t="str">
        <f>M157</f>
        <v>Consultancy</v>
      </c>
      <c r="O157" s="48" t="str">
        <f>N157</f>
        <v>Consultancy</v>
      </c>
      <c r="P157" s="48" t="str">
        <f>O157</f>
        <v>Consultancy</v>
      </c>
      <c r="Q157" s="48" t="str">
        <f>P157</f>
        <v>Consultancy</v>
      </c>
      <c r="R157" s="56" t="str">
        <f>M157</f>
        <v>Consultancy</v>
      </c>
      <c r="S157" s="48" t="str">
        <f>R157</f>
        <v>Consultancy</v>
      </c>
      <c r="T157" s="48" t="str">
        <f>S157</f>
        <v>Consultancy</v>
      </c>
      <c r="U157" s="48" t="str">
        <f>T157</f>
        <v>Consultancy</v>
      </c>
      <c r="V157" s="48" t="str">
        <f>U157</f>
        <v>Consultancy</v>
      </c>
      <c r="W157" s="56" t="str">
        <f>R157</f>
        <v>Consultancy</v>
      </c>
      <c r="X157" s="242">
        <f>SUM(M160,R160,W160)</f>
        <v>25760</v>
      </c>
      <c r="Y157" s="54"/>
    </row>
    <row r="158" spans="1:25" ht="19.2" customHeight="1" x14ac:dyDescent="0.5">
      <c r="A158" s="236"/>
      <c r="B158" s="46"/>
      <c r="C158" s="46"/>
      <c r="D158" s="237"/>
      <c r="E158" s="239"/>
      <c r="F158" s="239"/>
      <c r="G158" s="241"/>
      <c r="H158" s="48" t="s">
        <v>56</v>
      </c>
      <c r="I158" s="53">
        <v>0</v>
      </c>
      <c r="J158" s="53">
        <v>0</v>
      </c>
      <c r="K158" s="61">
        <v>0.5</v>
      </c>
      <c r="L158" s="61">
        <v>0.5</v>
      </c>
      <c r="M158" s="52">
        <f>SUM(I158:L158)</f>
        <v>1</v>
      </c>
      <c r="N158" s="53">
        <v>0</v>
      </c>
      <c r="O158" s="53">
        <v>0</v>
      </c>
      <c r="P158" s="53">
        <v>0</v>
      </c>
      <c r="Q158" s="53">
        <v>0</v>
      </c>
      <c r="R158" s="52">
        <f>SUM(N158:Q158)</f>
        <v>0</v>
      </c>
      <c r="S158" s="61">
        <v>0.5</v>
      </c>
      <c r="T158" s="61">
        <v>0.5</v>
      </c>
      <c r="U158" s="53">
        <v>0</v>
      </c>
      <c r="V158" s="53">
        <v>0</v>
      </c>
      <c r="W158" s="52">
        <f>SUM(S158:V158)</f>
        <v>1</v>
      </c>
      <c r="X158" s="242"/>
      <c r="Y158" s="54"/>
    </row>
    <row r="159" spans="1:25" ht="19.2" customHeight="1" x14ac:dyDescent="0.5">
      <c r="A159" s="236"/>
      <c r="B159" s="46"/>
      <c r="C159" s="46"/>
      <c r="D159" s="237"/>
      <c r="E159" s="239"/>
      <c r="F159" s="239"/>
      <c r="G159" s="241"/>
      <c r="H159" s="48" t="s">
        <v>57</v>
      </c>
      <c r="I159" s="53">
        <f>'[2]Budget assumptions'!G534</f>
        <v>12880</v>
      </c>
      <c r="J159" s="53">
        <f>$I$159</f>
        <v>12880</v>
      </c>
      <c r="K159" s="53">
        <f>$I$159</f>
        <v>12880</v>
      </c>
      <c r="L159" s="53">
        <f>$I$159</f>
        <v>12880</v>
      </c>
      <c r="M159" s="52">
        <f>AVERAGE(I159:L159)</f>
        <v>12880</v>
      </c>
      <c r="N159" s="53">
        <f>$I$159</f>
        <v>12880</v>
      </c>
      <c r="O159" s="53">
        <f>$I$159</f>
        <v>12880</v>
      </c>
      <c r="P159" s="53">
        <f>$I$159</f>
        <v>12880</v>
      </c>
      <c r="Q159" s="53">
        <f>$I$159</f>
        <v>12880</v>
      </c>
      <c r="R159" s="52">
        <f>AVERAGE(N159:Q159)</f>
        <v>12880</v>
      </c>
      <c r="S159" s="53">
        <f>$I$159</f>
        <v>12880</v>
      </c>
      <c r="T159" s="53">
        <f>$I$159</f>
        <v>12880</v>
      </c>
      <c r="U159" s="53">
        <f>$I$159</f>
        <v>12880</v>
      </c>
      <c r="V159" s="53">
        <f>$I$159</f>
        <v>12880</v>
      </c>
      <c r="W159" s="52">
        <f>AVERAGE(S159:V159)</f>
        <v>12880</v>
      </c>
      <c r="X159" s="242"/>
      <c r="Y159" s="54"/>
    </row>
    <row r="160" spans="1:25" ht="19.2" customHeight="1" x14ac:dyDescent="0.5">
      <c r="A160" s="236"/>
      <c r="B160" s="46"/>
      <c r="C160" s="46"/>
      <c r="D160" s="237"/>
      <c r="E160" s="240"/>
      <c r="F160" s="240"/>
      <c r="G160" s="241"/>
      <c r="H160" s="48" t="s">
        <v>58</v>
      </c>
      <c r="I160" s="53">
        <f>I158*I159</f>
        <v>0</v>
      </c>
      <c r="J160" s="53">
        <f>J158*J159</f>
        <v>0</v>
      </c>
      <c r="K160" s="53">
        <f>K158*K159</f>
        <v>6440</v>
      </c>
      <c r="L160" s="53">
        <f>L158*L159</f>
        <v>6440</v>
      </c>
      <c r="M160" s="52">
        <f>SUM(I160:L160)</f>
        <v>12880</v>
      </c>
      <c r="N160" s="53">
        <f>N158*N159</f>
        <v>0</v>
      </c>
      <c r="O160" s="53">
        <f>O158*O159</f>
        <v>0</v>
      </c>
      <c r="P160" s="53">
        <f>P158*P159</f>
        <v>0</v>
      </c>
      <c r="Q160" s="53">
        <f>Q158*Q159</f>
        <v>0</v>
      </c>
      <c r="R160" s="52">
        <f>SUM(N160:Q160)</f>
        <v>0</v>
      </c>
      <c r="S160" s="53">
        <f>S158*S159</f>
        <v>6440</v>
      </c>
      <c r="T160" s="53">
        <f>T158*T159</f>
        <v>6440</v>
      </c>
      <c r="U160" s="53">
        <f>U158*U159</f>
        <v>0</v>
      </c>
      <c r="V160" s="53">
        <f>V158*V159</f>
        <v>0</v>
      </c>
      <c r="W160" s="52">
        <f>SUM(S160:V160)</f>
        <v>12880</v>
      </c>
      <c r="X160" s="242"/>
      <c r="Y160" s="54"/>
    </row>
    <row r="161" spans="1:25" ht="22.2" customHeight="1" x14ac:dyDescent="0.5">
      <c r="A161" s="290" t="s">
        <v>211</v>
      </c>
      <c r="B161" s="65">
        <v>68</v>
      </c>
      <c r="C161" s="63" t="s">
        <v>66</v>
      </c>
      <c r="D161" s="238" t="s">
        <v>212</v>
      </c>
      <c r="E161" s="237" t="s">
        <v>213</v>
      </c>
      <c r="F161" s="238" t="s">
        <v>214</v>
      </c>
      <c r="G161" s="241"/>
      <c r="H161" s="48" t="s">
        <v>54</v>
      </c>
      <c r="I161" s="48" t="s">
        <v>68</v>
      </c>
      <c r="J161" s="48" t="str">
        <f>I161</f>
        <v>Training</v>
      </c>
      <c r="K161" s="48" t="str">
        <f>J161</f>
        <v>Training</v>
      </c>
      <c r="L161" s="48" t="str">
        <f>K161</f>
        <v>Training</v>
      </c>
      <c r="M161" s="56" t="str">
        <f>I161</f>
        <v>Training</v>
      </c>
      <c r="N161" s="48" t="str">
        <f>M161</f>
        <v>Training</v>
      </c>
      <c r="O161" s="48" t="str">
        <f>N161</f>
        <v>Training</v>
      </c>
      <c r="P161" s="48" t="str">
        <f>O161</f>
        <v>Training</v>
      </c>
      <c r="Q161" s="48" t="str">
        <f>P161</f>
        <v>Training</v>
      </c>
      <c r="R161" s="56" t="str">
        <f>M161</f>
        <v>Training</v>
      </c>
      <c r="S161" s="48" t="str">
        <f>R161</f>
        <v>Training</v>
      </c>
      <c r="T161" s="48" t="str">
        <f>S161</f>
        <v>Training</v>
      </c>
      <c r="U161" s="48" t="str">
        <f>T161</f>
        <v>Training</v>
      </c>
      <c r="V161" s="48" t="str">
        <f>U161</f>
        <v>Training</v>
      </c>
      <c r="W161" s="56" t="str">
        <f>R161</f>
        <v>Training</v>
      </c>
      <c r="X161" s="242">
        <f>SUM(M164,R164,W164)</f>
        <v>36332</v>
      </c>
      <c r="Y161" s="54"/>
    </row>
    <row r="162" spans="1:25" ht="22.2" customHeight="1" x14ac:dyDescent="0.5">
      <c r="A162" s="236"/>
      <c r="B162" s="58"/>
      <c r="C162" s="58"/>
      <c r="D162" s="239"/>
      <c r="E162" s="237"/>
      <c r="F162" s="239"/>
      <c r="G162" s="241"/>
      <c r="H162" s="48" t="s">
        <v>56</v>
      </c>
      <c r="I162" s="53">
        <v>0</v>
      </c>
      <c r="J162" s="53">
        <v>1</v>
      </c>
      <c r="K162" s="53">
        <v>1</v>
      </c>
      <c r="L162" s="53">
        <v>0</v>
      </c>
      <c r="M162" s="52">
        <f>SUM(I162:L162)</f>
        <v>2</v>
      </c>
      <c r="N162" s="53">
        <v>0</v>
      </c>
      <c r="O162" s="53">
        <v>1</v>
      </c>
      <c r="P162" s="53">
        <v>0</v>
      </c>
      <c r="Q162" s="53">
        <v>0</v>
      </c>
      <c r="R162" s="52">
        <f>SUM(N162:Q162)</f>
        <v>1</v>
      </c>
      <c r="S162" s="53">
        <v>0</v>
      </c>
      <c r="T162" s="53">
        <v>1</v>
      </c>
      <c r="U162" s="53">
        <v>0</v>
      </c>
      <c r="V162" s="53">
        <v>0</v>
      </c>
      <c r="W162" s="52">
        <f>SUM(S162:V162)</f>
        <v>1</v>
      </c>
      <c r="X162" s="242"/>
      <c r="Y162" s="54"/>
    </row>
    <row r="163" spans="1:25" ht="22.2" customHeight="1" x14ac:dyDescent="0.5">
      <c r="A163" s="236"/>
      <c r="B163" s="58"/>
      <c r="C163" s="58"/>
      <c r="D163" s="239"/>
      <c r="E163" s="237"/>
      <c r="F163" s="239"/>
      <c r="G163" s="241"/>
      <c r="H163" s="48" t="s">
        <v>57</v>
      </c>
      <c r="I163" s="53">
        <f>'[2]Budget assumptions'!H556</f>
        <v>9083</v>
      </c>
      <c r="J163" s="53">
        <f>$I$163</f>
        <v>9083</v>
      </c>
      <c r="K163" s="53">
        <f>$I$163</f>
        <v>9083</v>
      </c>
      <c r="L163" s="53">
        <f>$I$163</f>
        <v>9083</v>
      </c>
      <c r="M163" s="52">
        <f>AVERAGE(I163:L163)</f>
        <v>9083</v>
      </c>
      <c r="N163" s="53">
        <f>$I$163</f>
        <v>9083</v>
      </c>
      <c r="O163" s="53">
        <f>$I$163</f>
        <v>9083</v>
      </c>
      <c r="P163" s="53">
        <f>$I$163</f>
        <v>9083</v>
      </c>
      <c r="Q163" s="53">
        <f>$I$163</f>
        <v>9083</v>
      </c>
      <c r="R163" s="52">
        <f>AVERAGE(N163:Q163)</f>
        <v>9083</v>
      </c>
      <c r="S163" s="53">
        <f>$I$163</f>
        <v>9083</v>
      </c>
      <c r="T163" s="53">
        <f>$I$163</f>
        <v>9083</v>
      </c>
      <c r="U163" s="53">
        <f>$I$163</f>
        <v>9083</v>
      </c>
      <c r="V163" s="53">
        <f>$I$163</f>
        <v>9083</v>
      </c>
      <c r="W163" s="52">
        <f>AVERAGE(S163:V163)</f>
        <v>9083</v>
      </c>
      <c r="X163" s="242"/>
      <c r="Y163" s="54"/>
    </row>
    <row r="164" spans="1:25" ht="22.2" customHeight="1" x14ac:dyDescent="0.5">
      <c r="A164" s="236"/>
      <c r="B164" s="59"/>
      <c r="C164" s="59"/>
      <c r="D164" s="240"/>
      <c r="E164" s="237"/>
      <c r="F164" s="240"/>
      <c r="G164" s="241"/>
      <c r="H164" s="48" t="s">
        <v>58</v>
      </c>
      <c r="I164" s="53">
        <f>I162*I163</f>
        <v>0</v>
      </c>
      <c r="J164" s="53">
        <f>J162*J163</f>
        <v>9083</v>
      </c>
      <c r="K164" s="53">
        <f>K162*K163</f>
        <v>9083</v>
      </c>
      <c r="L164" s="53">
        <f>L162*L163</f>
        <v>0</v>
      </c>
      <c r="M164" s="52">
        <f>SUM(I164:L164)</f>
        <v>18166</v>
      </c>
      <c r="N164" s="53">
        <f>N162*N163</f>
        <v>0</v>
      </c>
      <c r="O164" s="53">
        <f>O162*O163</f>
        <v>9083</v>
      </c>
      <c r="P164" s="53">
        <f>P162*P163</f>
        <v>0</v>
      </c>
      <c r="Q164" s="53">
        <f>Q162*Q163</f>
        <v>0</v>
      </c>
      <c r="R164" s="52">
        <f>SUM(N164:Q164)</f>
        <v>9083</v>
      </c>
      <c r="S164" s="53">
        <f>S162*S163</f>
        <v>0</v>
      </c>
      <c r="T164" s="53">
        <f>T162*T163</f>
        <v>9083</v>
      </c>
      <c r="U164" s="53">
        <f>U162*U163</f>
        <v>0</v>
      </c>
      <c r="V164" s="53">
        <f>V162*V163</f>
        <v>0</v>
      </c>
      <c r="W164" s="52">
        <f>SUM(S164:V164)</f>
        <v>9083</v>
      </c>
      <c r="X164" s="242"/>
      <c r="Y164" s="54"/>
    </row>
    <row r="165" spans="1:25" ht="14.4" customHeight="1" x14ac:dyDescent="0.5">
      <c r="A165" s="290" t="s">
        <v>215</v>
      </c>
      <c r="B165" s="65">
        <v>67</v>
      </c>
      <c r="C165" s="63" t="s">
        <v>66</v>
      </c>
      <c r="D165" s="238" t="s">
        <v>216</v>
      </c>
      <c r="E165" s="237" t="s">
        <v>217</v>
      </c>
      <c r="F165" s="238" t="s">
        <v>218</v>
      </c>
      <c r="G165" s="241"/>
      <c r="H165" s="48" t="s">
        <v>54</v>
      </c>
      <c r="I165" s="48" t="s">
        <v>68</v>
      </c>
      <c r="J165" s="48" t="str">
        <f>I165</f>
        <v>Training</v>
      </c>
      <c r="K165" s="48" t="str">
        <f>J165</f>
        <v>Training</v>
      </c>
      <c r="L165" s="48" t="str">
        <f>K165</f>
        <v>Training</v>
      </c>
      <c r="M165" s="56" t="str">
        <f>I165</f>
        <v>Training</v>
      </c>
      <c r="N165" s="48" t="str">
        <f>M165</f>
        <v>Training</v>
      </c>
      <c r="O165" s="48" t="str">
        <f>N165</f>
        <v>Training</v>
      </c>
      <c r="P165" s="48" t="str">
        <f>O165</f>
        <v>Training</v>
      </c>
      <c r="Q165" s="48" t="str">
        <f>P165</f>
        <v>Training</v>
      </c>
      <c r="R165" s="56" t="str">
        <f>M165</f>
        <v>Training</v>
      </c>
      <c r="S165" s="48" t="str">
        <f>R165</f>
        <v>Training</v>
      </c>
      <c r="T165" s="48" t="str">
        <f>S165</f>
        <v>Training</v>
      </c>
      <c r="U165" s="48" t="str">
        <f>T165</f>
        <v>Training</v>
      </c>
      <c r="V165" s="48" t="str">
        <f>U165</f>
        <v>Training</v>
      </c>
      <c r="W165" s="56" t="str">
        <f>R165</f>
        <v>Training</v>
      </c>
      <c r="X165" s="242">
        <f>SUM(M168,R168,W168)</f>
        <v>32206</v>
      </c>
      <c r="Y165" s="54"/>
    </row>
    <row r="166" spans="1:25" ht="14.4" customHeight="1" x14ac:dyDescent="0.5">
      <c r="A166" s="236"/>
      <c r="B166" s="58"/>
      <c r="C166" s="58"/>
      <c r="D166" s="239"/>
      <c r="E166" s="237"/>
      <c r="F166" s="239"/>
      <c r="G166" s="241"/>
      <c r="H166" s="48" t="s">
        <v>56</v>
      </c>
      <c r="I166" s="53">
        <v>0</v>
      </c>
      <c r="J166" s="53">
        <v>0</v>
      </c>
      <c r="K166" s="53">
        <v>0</v>
      </c>
      <c r="L166" s="53">
        <v>1</v>
      </c>
      <c r="M166" s="52">
        <f>SUM(I166:L166)</f>
        <v>1</v>
      </c>
      <c r="N166" s="53">
        <v>0</v>
      </c>
      <c r="O166" s="53">
        <v>0</v>
      </c>
      <c r="P166" s="53">
        <v>1</v>
      </c>
      <c r="Q166" s="53">
        <v>0</v>
      </c>
      <c r="R166" s="52">
        <f>SUM(N166:Q166)</f>
        <v>1</v>
      </c>
      <c r="S166" s="53">
        <v>0</v>
      </c>
      <c r="T166" s="53">
        <v>0</v>
      </c>
      <c r="U166" s="53">
        <v>0</v>
      </c>
      <c r="V166" s="53">
        <v>0</v>
      </c>
      <c r="W166" s="52">
        <f>SUM(S166:V166)</f>
        <v>0</v>
      </c>
      <c r="X166" s="242"/>
      <c r="Y166" s="54"/>
    </row>
    <row r="167" spans="1:25" ht="14.4" customHeight="1" x14ac:dyDescent="0.5">
      <c r="A167" s="236"/>
      <c r="B167" s="58"/>
      <c r="C167" s="58"/>
      <c r="D167" s="239"/>
      <c r="E167" s="237"/>
      <c r="F167" s="239"/>
      <c r="G167" s="241"/>
      <c r="H167" s="48" t="s">
        <v>57</v>
      </c>
      <c r="I167" s="53">
        <f>'[2]Budget assumptions'!H578</f>
        <v>16103</v>
      </c>
      <c r="J167" s="53">
        <f>$I$167</f>
        <v>16103</v>
      </c>
      <c r="K167" s="53">
        <f>$I$167</f>
        <v>16103</v>
      </c>
      <c r="L167" s="53">
        <f>$I$167</f>
        <v>16103</v>
      </c>
      <c r="M167" s="52">
        <f>AVERAGE(I167:L167)</f>
        <v>16103</v>
      </c>
      <c r="N167" s="53">
        <f>$I$167</f>
        <v>16103</v>
      </c>
      <c r="O167" s="53">
        <f>$I$167</f>
        <v>16103</v>
      </c>
      <c r="P167" s="53">
        <f>$I$167</f>
        <v>16103</v>
      </c>
      <c r="Q167" s="53">
        <f>$I$167</f>
        <v>16103</v>
      </c>
      <c r="R167" s="52">
        <f>AVERAGE(N167:Q167)</f>
        <v>16103</v>
      </c>
      <c r="S167" s="53">
        <f>$I$167</f>
        <v>16103</v>
      </c>
      <c r="T167" s="53">
        <f>$I$167</f>
        <v>16103</v>
      </c>
      <c r="U167" s="53">
        <f>$I$167</f>
        <v>16103</v>
      </c>
      <c r="V167" s="53">
        <f>$I$167</f>
        <v>16103</v>
      </c>
      <c r="W167" s="52">
        <f>AVERAGE(S167:V167)</f>
        <v>16103</v>
      </c>
      <c r="X167" s="242"/>
      <c r="Y167" s="54"/>
    </row>
    <row r="168" spans="1:25" ht="14.4" customHeight="1" x14ac:dyDescent="0.5">
      <c r="A168" s="236"/>
      <c r="B168" s="59"/>
      <c r="C168" s="59"/>
      <c r="D168" s="240"/>
      <c r="E168" s="237"/>
      <c r="F168" s="240"/>
      <c r="G168" s="241"/>
      <c r="H168" s="48" t="s">
        <v>58</v>
      </c>
      <c r="I168" s="53">
        <f>I166*I167</f>
        <v>0</v>
      </c>
      <c r="J168" s="53">
        <f>J166*J167</f>
        <v>0</v>
      </c>
      <c r="K168" s="53">
        <f>K166*K167</f>
        <v>0</v>
      </c>
      <c r="L168" s="53">
        <f>L166*L167</f>
        <v>16103</v>
      </c>
      <c r="M168" s="52">
        <f>SUM(I168:L168)</f>
        <v>16103</v>
      </c>
      <c r="N168" s="53">
        <f>N166*N167</f>
        <v>0</v>
      </c>
      <c r="O168" s="53">
        <f>O166*O167</f>
        <v>0</v>
      </c>
      <c r="P168" s="53">
        <f>P166*P167</f>
        <v>16103</v>
      </c>
      <c r="Q168" s="53">
        <f>Q166*Q167</f>
        <v>0</v>
      </c>
      <c r="R168" s="52">
        <f>SUM(N168:Q168)</f>
        <v>16103</v>
      </c>
      <c r="S168" s="53">
        <f>S166*S167</f>
        <v>0</v>
      </c>
      <c r="T168" s="53">
        <f>T166*T167</f>
        <v>0</v>
      </c>
      <c r="U168" s="53">
        <f>U166*U167</f>
        <v>0</v>
      </c>
      <c r="V168" s="53">
        <f>V166*V167</f>
        <v>0</v>
      </c>
      <c r="W168" s="52">
        <f>SUM(S168:V168)</f>
        <v>0</v>
      </c>
      <c r="X168" s="242"/>
      <c r="Y168" s="54"/>
    </row>
    <row r="169" spans="1:25" ht="24.3" customHeight="1" x14ac:dyDescent="0.5">
      <c r="A169" s="290" t="s">
        <v>219</v>
      </c>
      <c r="B169" s="65">
        <v>76</v>
      </c>
      <c r="C169" s="63" t="s">
        <v>95</v>
      </c>
      <c r="D169" s="291" t="s">
        <v>220</v>
      </c>
      <c r="E169" s="291" t="s">
        <v>221</v>
      </c>
      <c r="F169" s="291" t="s">
        <v>222</v>
      </c>
      <c r="G169" s="241"/>
      <c r="H169" s="48" t="s">
        <v>54</v>
      </c>
      <c r="I169" s="89" t="s">
        <v>223</v>
      </c>
      <c r="J169" s="48" t="str">
        <f>I169</f>
        <v xml:space="preserve">Year </v>
      </c>
      <c r="K169" s="48" t="str">
        <f>J169</f>
        <v xml:space="preserve">Year </v>
      </c>
      <c r="L169" s="48" t="str">
        <f>K169</f>
        <v xml:space="preserve">Year </v>
      </c>
      <c r="M169" s="56" t="str">
        <f>I169</f>
        <v xml:space="preserve">Year </v>
      </c>
      <c r="N169" s="48" t="str">
        <f>M169</f>
        <v xml:space="preserve">Year </v>
      </c>
      <c r="O169" s="48" t="str">
        <f>N169</f>
        <v xml:space="preserve">Year </v>
      </c>
      <c r="P169" s="48" t="str">
        <f>O169</f>
        <v xml:space="preserve">Year </v>
      </c>
      <c r="Q169" s="48" t="str">
        <f>P169</f>
        <v xml:space="preserve">Year </v>
      </c>
      <c r="R169" s="56" t="str">
        <f>M169</f>
        <v xml:space="preserve">Year </v>
      </c>
      <c r="S169" s="48" t="str">
        <f>R169</f>
        <v xml:space="preserve">Year </v>
      </c>
      <c r="T169" s="48" t="str">
        <f>S169</f>
        <v xml:space="preserve">Year </v>
      </c>
      <c r="U169" s="48" t="str">
        <f>T169</f>
        <v xml:space="preserve">Year </v>
      </c>
      <c r="V169" s="48" t="str">
        <f>U169</f>
        <v xml:space="preserve">Year </v>
      </c>
      <c r="W169" s="56" t="str">
        <f>R169</f>
        <v xml:space="preserve">Year </v>
      </c>
      <c r="X169" s="242">
        <f>SUM(M173,R173,W173)</f>
        <v>2389770</v>
      </c>
      <c r="Y169" s="54"/>
    </row>
    <row r="170" spans="1:25" ht="24.3" customHeight="1" x14ac:dyDescent="0.5">
      <c r="A170" s="236"/>
      <c r="B170" s="58">
        <v>77</v>
      </c>
      <c r="C170" s="63" t="s">
        <v>96</v>
      </c>
      <c r="D170" s="292"/>
      <c r="E170" s="292"/>
      <c r="F170" s="292"/>
      <c r="G170" s="241"/>
      <c r="H170" s="48" t="s">
        <v>56</v>
      </c>
      <c r="I170" s="90">
        <v>0.25</v>
      </c>
      <c r="J170" s="90">
        <v>0.25</v>
      </c>
      <c r="K170" s="90">
        <v>0.25</v>
      </c>
      <c r="L170" s="90">
        <v>0.25</v>
      </c>
      <c r="M170" s="52">
        <f>SUM(I170:L170)</f>
        <v>1</v>
      </c>
      <c r="N170" s="90">
        <v>0.25</v>
      </c>
      <c r="O170" s="90">
        <v>0.25</v>
      </c>
      <c r="P170" s="90">
        <v>0.25</v>
      </c>
      <c r="Q170" s="90">
        <v>0.25</v>
      </c>
      <c r="R170" s="52">
        <f>SUM(N170:Q170)</f>
        <v>1</v>
      </c>
      <c r="S170" s="90">
        <v>0.25</v>
      </c>
      <c r="T170" s="90">
        <v>0.25</v>
      </c>
      <c r="U170" s="90">
        <v>0.25</v>
      </c>
      <c r="V170" s="90">
        <v>0.25</v>
      </c>
      <c r="W170" s="52">
        <f>SUM(S170:V170)</f>
        <v>1</v>
      </c>
      <c r="X170" s="242"/>
      <c r="Y170" s="54"/>
    </row>
    <row r="171" spans="1:25" ht="24.3" customHeight="1" x14ac:dyDescent="0.5">
      <c r="A171" s="236"/>
      <c r="B171" s="58">
        <v>78</v>
      </c>
      <c r="C171" s="63" t="s">
        <v>66</v>
      </c>
      <c r="D171" s="292"/>
      <c r="E171" s="292"/>
      <c r="F171" s="292"/>
      <c r="G171" s="241"/>
      <c r="H171" s="48" t="s">
        <v>57</v>
      </c>
      <c r="I171" s="90">
        <f>'[2]Budget assumptions'!D614</f>
        <v>1062120</v>
      </c>
      <c r="J171" s="53">
        <f>$I$171</f>
        <v>1062120</v>
      </c>
      <c r="K171" s="53">
        <f>$I$171</f>
        <v>1062120</v>
      </c>
      <c r="L171" s="53">
        <f>$I$171</f>
        <v>1062120</v>
      </c>
      <c r="M171" s="52">
        <f>AVERAGE(I171:L171)</f>
        <v>1062120</v>
      </c>
      <c r="N171" s="53">
        <f>'[2]Budget assumptions'!E614</f>
        <v>796590</v>
      </c>
      <c r="O171" s="53">
        <f>$N$171</f>
        <v>796590</v>
      </c>
      <c r="P171" s="53">
        <f>$N$171</f>
        <v>796590</v>
      </c>
      <c r="Q171" s="53">
        <f>$N$171</f>
        <v>796590</v>
      </c>
      <c r="R171" s="52">
        <f>AVERAGE(N171:Q171)</f>
        <v>796590</v>
      </c>
      <c r="S171" s="53">
        <f>'[2]Budget assumptions'!F614</f>
        <v>531060</v>
      </c>
      <c r="T171" s="53">
        <f>$S$171</f>
        <v>531060</v>
      </c>
      <c r="U171" s="53">
        <f>$S$171</f>
        <v>531060</v>
      </c>
      <c r="V171" s="53">
        <f>$S$171</f>
        <v>531060</v>
      </c>
      <c r="W171" s="52">
        <f>AVERAGE(S171:V171)</f>
        <v>531060</v>
      </c>
      <c r="X171" s="242"/>
      <c r="Y171" s="54"/>
    </row>
    <row r="172" spans="1:25" ht="24.3" customHeight="1" x14ac:dyDescent="0.5">
      <c r="A172" s="236"/>
      <c r="B172" s="58">
        <v>79</v>
      </c>
      <c r="C172" s="63" t="s">
        <v>224</v>
      </c>
      <c r="D172" s="292"/>
      <c r="E172" s="292"/>
      <c r="F172" s="292"/>
      <c r="G172" s="241"/>
      <c r="H172" s="48"/>
      <c r="I172" s="90"/>
      <c r="J172" s="53"/>
      <c r="K172" s="53"/>
      <c r="L172" s="53"/>
      <c r="M172" s="52"/>
      <c r="N172" s="53"/>
      <c r="O172" s="53"/>
      <c r="P172" s="53"/>
      <c r="Q172" s="53"/>
      <c r="R172" s="52"/>
      <c r="S172" s="53"/>
      <c r="T172" s="53"/>
      <c r="U172" s="53"/>
      <c r="V172" s="53"/>
      <c r="W172" s="52"/>
      <c r="X172" s="242"/>
      <c r="Y172" s="54"/>
    </row>
    <row r="173" spans="1:25" ht="24.3" customHeight="1" x14ac:dyDescent="0.5">
      <c r="A173" s="236"/>
      <c r="B173" s="59">
        <v>80</v>
      </c>
      <c r="C173" s="63" t="s">
        <v>225</v>
      </c>
      <c r="D173" s="293"/>
      <c r="E173" s="293"/>
      <c r="F173" s="293"/>
      <c r="G173" s="241"/>
      <c r="H173" s="48" t="s">
        <v>58</v>
      </c>
      <c r="I173" s="90">
        <f>I170*I171</f>
        <v>265530</v>
      </c>
      <c r="J173" s="53">
        <f>J170*J171</f>
        <v>265530</v>
      </c>
      <c r="K173" s="53">
        <f>K170*K171</f>
        <v>265530</v>
      </c>
      <c r="L173" s="53">
        <f>L170*L171</f>
        <v>265530</v>
      </c>
      <c r="M173" s="52">
        <f>SUM(I173:L173)</f>
        <v>1062120</v>
      </c>
      <c r="N173" s="53">
        <f>N170*N171</f>
        <v>199147.5</v>
      </c>
      <c r="O173" s="53">
        <f>O170*O171</f>
        <v>199147.5</v>
      </c>
      <c r="P173" s="53">
        <f>P170*P171</f>
        <v>199147.5</v>
      </c>
      <c r="Q173" s="53">
        <f>Q170*Q171</f>
        <v>199147.5</v>
      </c>
      <c r="R173" s="52">
        <f>SUM(N173:Q173)</f>
        <v>796590</v>
      </c>
      <c r="S173" s="53">
        <f>S170*S171</f>
        <v>132765</v>
      </c>
      <c r="T173" s="53">
        <f>T170*T171</f>
        <v>132765</v>
      </c>
      <c r="U173" s="53">
        <f>U170*U171</f>
        <v>132765</v>
      </c>
      <c r="V173" s="53">
        <f>V170*V171</f>
        <v>132765</v>
      </c>
      <c r="W173" s="52">
        <f>SUM(S173:V173)</f>
        <v>531060</v>
      </c>
      <c r="X173" s="242"/>
      <c r="Y173" s="54"/>
    </row>
    <row r="174" spans="1:25" ht="17.7" customHeight="1" x14ac:dyDescent="0.5">
      <c r="A174" s="290" t="s">
        <v>226</v>
      </c>
      <c r="B174" s="88">
        <v>74</v>
      </c>
      <c r="C174" s="63" t="s">
        <v>106</v>
      </c>
      <c r="D174" s="237" t="s">
        <v>227</v>
      </c>
      <c r="E174" s="238" t="s">
        <v>228</v>
      </c>
      <c r="F174" s="238" t="s">
        <v>229</v>
      </c>
      <c r="G174" s="241"/>
      <c r="H174" s="48" t="s">
        <v>54</v>
      </c>
      <c r="I174" s="48" t="s">
        <v>55</v>
      </c>
      <c r="J174" s="48" t="str">
        <f>I174</f>
        <v>Year</v>
      </c>
      <c r="K174" s="48" t="str">
        <f>J174</f>
        <v>Year</v>
      </c>
      <c r="L174" s="48" t="str">
        <f>K174</f>
        <v>Year</v>
      </c>
      <c r="M174" s="56" t="str">
        <f>I174</f>
        <v>Year</v>
      </c>
      <c r="N174" s="48" t="str">
        <f>M174</f>
        <v>Year</v>
      </c>
      <c r="O174" s="48" t="str">
        <f>N174</f>
        <v>Year</v>
      </c>
      <c r="P174" s="48" t="str">
        <f>O174</f>
        <v>Year</v>
      </c>
      <c r="Q174" s="48" t="str">
        <f>P174</f>
        <v>Year</v>
      </c>
      <c r="R174" s="56" t="str">
        <f>M174</f>
        <v>Year</v>
      </c>
      <c r="S174" s="48" t="str">
        <f>R174</f>
        <v>Year</v>
      </c>
      <c r="T174" s="48" t="str">
        <f>S174</f>
        <v>Year</v>
      </c>
      <c r="U174" s="48" t="str">
        <f>T174</f>
        <v>Year</v>
      </c>
      <c r="V174" s="48" t="str">
        <f>U174</f>
        <v>Year</v>
      </c>
      <c r="W174" s="56" t="str">
        <f>R174</f>
        <v>Year</v>
      </c>
      <c r="X174" s="242">
        <f>SUM(M177,R177,W177)</f>
        <v>162000</v>
      </c>
      <c r="Y174" s="54"/>
    </row>
    <row r="175" spans="1:25" ht="17.7" customHeight="1" x14ac:dyDescent="0.5">
      <c r="A175" s="236"/>
      <c r="B175" s="46">
        <v>75</v>
      </c>
      <c r="C175" s="63" t="s">
        <v>51</v>
      </c>
      <c r="D175" s="237"/>
      <c r="E175" s="239"/>
      <c r="F175" s="239"/>
      <c r="G175" s="241"/>
      <c r="H175" s="48" t="s">
        <v>56</v>
      </c>
      <c r="I175" s="51">
        <v>0.25</v>
      </c>
      <c r="J175" s="51">
        <v>0.25</v>
      </c>
      <c r="K175" s="51">
        <v>0.25</v>
      </c>
      <c r="L175" s="51">
        <v>0.25</v>
      </c>
      <c r="M175" s="52">
        <f>SUM(I175:L175)</f>
        <v>1</v>
      </c>
      <c r="N175" s="51">
        <v>0.25</v>
      </c>
      <c r="O175" s="51">
        <v>0.25</v>
      </c>
      <c r="P175" s="51">
        <v>0.25</v>
      </c>
      <c r="Q175" s="51">
        <v>0.25</v>
      </c>
      <c r="R175" s="52">
        <f>SUM(N175:Q175)</f>
        <v>1</v>
      </c>
      <c r="S175" s="51">
        <v>0.25</v>
      </c>
      <c r="T175" s="51">
        <v>0.25</v>
      </c>
      <c r="U175" s="51">
        <v>0.25</v>
      </c>
      <c r="V175" s="51">
        <v>0.25</v>
      </c>
      <c r="W175" s="52">
        <f>SUM(S175:V175)</f>
        <v>1</v>
      </c>
      <c r="X175" s="242"/>
      <c r="Y175" s="54"/>
    </row>
    <row r="176" spans="1:25" ht="17.7" customHeight="1" x14ac:dyDescent="0.5">
      <c r="A176" s="236"/>
      <c r="B176" s="46"/>
      <c r="C176" s="46"/>
      <c r="D176" s="237"/>
      <c r="E176" s="239"/>
      <c r="F176" s="239"/>
      <c r="G176" s="241"/>
      <c r="H176" s="48" t="s">
        <v>57</v>
      </c>
      <c r="I176" s="53">
        <f>'[2]Budget assumptions'!D635</f>
        <v>72000</v>
      </c>
      <c r="J176" s="53">
        <f>$I$176</f>
        <v>72000</v>
      </c>
      <c r="K176" s="53">
        <f>$I$176</f>
        <v>72000</v>
      </c>
      <c r="L176" s="53">
        <f>$I$176</f>
        <v>72000</v>
      </c>
      <c r="M176" s="52">
        <f>AVERAGE(I176:L176)</f>
        <v>72000</v>
      </c>
      <c r="N176" s="53">
        <f>'[2]Budget assumptions'!E635</f>
        <v>54000</v>
      </c>
      <c r="O176" s="53">
        <f>$N$176</f>
        <v>54000</v>
      </c>
      <c r="P176" s="53">
        <f>$N$176</f>
        <v>54000</v>
      </c>
      <c r="Q176" s="53">
        <f>$N$176</f>
        <v>54000</v>
      </c>
      <c r="R176" s="52">
        <f>AVERAGE(N176:Q176)</f>
        <v>54000</v>
      </c>
      <c r="S176" s="53">
        <f>'[2]Budget assumptions'!F635</f>
        <v>36000</v>
      </c>
      <c r="T176" s="53">
        <f>$S$176</f>
        <v>36000</v>
      </c>
      <c r="U176" s="53">
        <f>$S$176</f>
        <v>36000</v>
      </c>
      <c r="V176" s="53">
        <f>$S$176</f>
        <v>36000</v>
      </c>
      <c r="W176" s="52">
        <f>AVERAGE(S176:V176)</f>
        <v>36000</v>
      </c>
      <c r="X176" s="242"/>
      <c r="Y176" s="54"/>
    </row>
    <row r="177" spans="1:25" ht="17.7" customHeight="1" x14ac:dyDescent="0.5">
      <c r="A177" s="236"/>
      <c r="B177" s="46"/>
      <c r="C177" s="46"/>
      <c r="D177" s="237"/>
      <c r="E177" s="240"/>
      <c r="F177" s="240"/>
      <c r="G177" s="241"/>
      <c r="H177" s="48" t="s">
        <v>58</v>
      </c>
      <c r="I177" s="53">
        <f>I175*I176</f>
        <v>18000</v>
      </c>
      <c r="J177" s="53">
        <f>J175*J176</f>
        <v>18000</v>
      </c>
      <c r="K177" s="53">
        <f>K175*K176</f>
        <v>18000</v>
      </c>
      <c r="L177" s="53">
        <f>L175*L176</f>
        <v>18000</v>
      </c>
      <c r="M177" s="52">
        <f>SUM(I177:L177)</f>
        <v>72000</v>
      </c>
      <c r="N177" s="53">
        <f>N175*N176</f>
        <v>13500</v>
      </c>
      <c r="O177" s="53">
        <f>O175*O176</f>
        <v>13500</v>
      </c>
      <c r="P177" s="53">
        <f>P175*P176</f>
        <v>13500</v>
      </c>
      <c r="Q177" s="53">
        <f>Q175*Q176</f>
        <v>13500</v>
      </c>
      <c r="R177" s="52">
        <f>SUM(N177:Q177)</f>
        <v>54000</v>
      </c>
      <c r="S177" s="53">
        <f>S175*S176</f>
        <v>9000</v>
      </c>
      <c r="T177" s="53">
        <f>T175*T176</f>
        <v>9000</v>
      </c>
      <c r="U177" s="53">
        <f>U175*U176</f>
        <v>9000</v>
      </c>
      <c r="V177" s="53">
        <f>V175*V176</f>
        <v>9000</v>
      </c>
      <c r="W177" s="52">
        <f>SUM(S177:V177)</f>
        <v>36000</v>
      </c>
      <c r="X177" s="242"/>
      <c r="Y177" s="54"/>
    </row>
    <row r="178" spans="1:25" ht="14.7" customHeight="1" x14ac:dyDescent="0.5">
      <c r="A178" s="290" t="s">
        <v>230</v>
      </c>
      <c r="B178" s="88">
        <v>73</v>
      </c>
      <c r="C178" s="63" t="s">
        <v>60</v>
      </c>
      <c r="D178" s="237" t="s">
        <v>231</v>
      </c>
      <c r="E178" s="238" t="s">
        <v>232</v>
      </c>
      <c r="F178" s="238" t="s">
        <v>233</v>
      </c>
      <c r="G178" s="241"/>
      <c r="H178" s="48" t="s">
        <v>54</v>
      </c>
      <c r="I178" s="48" t="s">
        <v>198</v>
      </c>
      <c r="J178" s="48" t="str">
        <f>I178</f>
        <v>Visit</v>
      </c>
      <c r="K178" s="48" t="str">
        <f>J178</f>
        <v>Visit</v>
      </c>
      <c r="L178" s="48" t="str">
        <f>K178</f>
        <v>Visit</v>
      </c>
      <c r="M178" s="56" t="str">
        <f>I178</f>
        <v>Visit</v>
      </c>
      <c r="N178" s="48" t="str">
        <f>M178</f>
        <v>Visit</v>
      </c>
      <c r="O178" s="48" t="str">
        <f>N178</f>
        <v>Visit</v>
      </c>
      <c r="P178" s="48" t="str">
        <f>O178</f>
        <v>Visit</v>
      </c>
      <c r="Q178" s="48" t="str">
        <f>P178</f>
        <v>Visit</v>
      </c>
      <c r="R178" s="56" t="str">
        <f>M178</f>
        <v>Visit</v>
      </c>
      <c r="S178" s="48" t="str">
        <f>R178</f>
        <v>Visit</v>
      </c>
      <c r="T178" s="48" t="str">
        <f>S178</f>
        <v>Visit</v>
      </c>
      <c r="U178" s="48" t="str">
        <f>T178</f>
        <v>Visit</v>
      </c>
      <c r="V178" s="48" t="str">
        <f>U178</f>
        <v>Visit</v>
      </c>
      <c r="W178" s="56" t="str">
        <f>R178</f>
        <v>Visit</v>
      </c>
      <c r="X178" s="242">
        <f>SUM(M181,R181,W181)</f>
        <v>21352</v>
      </c>
      <c r="Y178" s="54"/>
    </row>
    <row r="179" spans="1:25" ht="14.7" customHeight="1" x14ac:dyDescent="0.5">
      <c r="A179" s="236"/>
      <c r="B179" s="46"/>
      <c r="C179" s="46"/>
      <c r="D179" s="237"/>
      <c r="E179" s="239"/>
      <c r="F179" s="239"/>
      <c r="G179" s="241"/>
      <c r="H179" s="48" t="s">
        <v>56</v>
      </c>
      <c r="I179" s="53">
        <v>0</v>
      </c>
      <c r="J179" s="53">
        <v>0</v>
      </c>
      <c r="K179" s="53">
        <v>1</v>
      </c>
      <c r="L179" s="53">
        <v>1</v>
      </c>
      <c r="M179" s="52">
        <f>SUM(I179:L179)</f>
        <v>2</v>
      </c>
      <c r="N179" s="53">
        <v>0</v>
      </c>
      <c r="O179" s="53">
        <v>1</v>
      </c>
      <c r="P179" s="53">
        <v>1</v>
      </c>
      <c r="Q179" s="53">
        <v>0</v>
      </c>
      <c r="R179" s="52">
        <f>SUM(N179:Q179)</f>
        <v>2</v>
      </c>
      <c r="S179" s="53">
        <v>0</v>
      </c>
      <c r="T179" s="53">
        <v>0</v>
      </c>
      <c r="U179" s="53">
        <v>0</v>
      </c>
      <c r="V179" s="53">
        <v>0</v>
      </c>
      <c r="W179" s="52">
        <f>SUM(S179:V179)</f>
        <v>0</v>
      </c>
      <c r="X179" s="242"/>
      <c r="Y179" s="54"/>
    </row>
    <row r="180" spans="1:25" ht="14.7" customHeight="1" x14ac:dyDescent="0.5">
      <c r="A180" s="236"/>
      <c r="B180" s="46"/>
      <c r="C180" s="46"/>
      <c r="D180" s="237"/>
      <c r="E180" s="239"/>
      <c r="F180" s="239"/>
      <c r="G180" s="241"/>
      <c r="H180" s="48" t="s">
        <v>57</v>
      </c>
      <c r="I180" s="53">
        <f>'[2]Budget assumptions'!H656</f>
        <v>5338</v>
      </c>
      <c r="J180" s="53">
        <f>$I$180</f>
        <v>5338</v>
      </c>
      <c r="K180" s="53">
        <f>$I$180</f>
        <v>5338</v>
      </c>
      <c r="L180" s="53">
        <f>$I$180</f>
        <v>5338</v>
      </c>
      <c r="M180" s="52">
        <f>AVERAGE(I180:L180)</f>
        <v>5338</v>
      </c>
      <c r="N180" s="53">
        <f>$I$180</f>
        <v>5338</v>
      </c>
      <c r="O180" s="53">
        <f>$I$180</f>
        <v>5338</v>
      </c>
      <c r="P180" s="53">
        <f>$I$180</f>
        <v>5338</v>
      </c>
      <c r="Q180" s="53">
        <f>$I$180</f>
        <v>5338</v>
      </c>
      <c r="R180" s="52">
        <f>AVERAGE(N180:Q180)</f>
        <v>5338</v>
      </c>
      <c r="S180" s="53">
        <f>$I$180</f>
        <v>5338</v>
      </c>
      <c r="T180" s="53">
        <f>$I$180</f>
        <v>5338</v>
      </c>
      <c r="U180" s="53">
        <f>$I$180</f>
        <v>5338</v>
      </c>
      <c r="V180" s="53">
        <f>$I$180</f>
        <v>5338</v>
      </c>
      <c r="W180" s="52">
        <f>AVERAGE(S180:V180)</f>
        <v>5338</v>
      </c>
      <c r="X180" s="242"/>
      <c r="Y180" s="54"/>
    </row>
    <row r="181" spans="1:25" ht="14.7" customHeight="1" x14ac:dyDescent="0.5">
      <c r="A181" s="236"/>
      <c r="B181" s="46"/>
      <c r="C181" s="46"/>
      <c r="D181" s="237"/>
      <c r="E181" s="240"/>
      <c r="F181" s="240"/>
      <c r="G181" s="241"/>
      <c r="H181" s="48" t="s">
        <v>58</v>
      </c>
      <c r="I181" s="53">
        <f>I179*I180</f>
        <v>0</v>
      </c>
      <c r="J181" s="53">
        <f>J179*J180</f>
        <v>0</v>
      </c>
      <c r="K181" s="53">
        <f>K179*K180</f>
        <v>5338</v>
      </c>
      <c r="L181" s="53">
        <f>L179*L180</f>
        <v>5338</v>
      </c>
      <c r="M181" s="52">
        <f>SUM(I181:L181)</f>
        <v>10676</v>
      </c>
      <c r="N181" s="53">
        <f>N179*N180</f>
        <v>0</v>
      </c>
      <c r="O181" s="53">
        <f>O179*O180</f>
        <v>5338</v>
      </c>
      <c r="P181" s="53">
        <f>P179*P180</f>
        <v>5338</v>
      </c>
      <c r="Q181" s="53">
        <f>Q179*Q180</f>
        <v>0</v>
      </c>
      <c r="R181" s="52">
        <f>SUM(N181:Q181)</f>
        <v>10676</v>
      </c>
      <c r="S181" s="53">
        <f>S179*S180</f>
        <v>0</v>
      </c>
      <c r="T181" s="53">
        <f>T179*T180</f>
        <v>0</v>
      </c>
      <c r="U181" s="53">
        <f>U179*U180</f>
        <v>0</v>
      </c>
      <c r="V181" s="53">
        <f>V179*V180</f>
        <v>0</v>
      </c>
      <c r="W181" s="52">
        <f>SUM(S181:V181)</f>
        <v>0</v>
      </c>
      <c r="X181" s="242"/>
      <c r="Y181" s="54"/>
    </row>
    <row r="182" spans="1:25" ht="14.7" customHeight="1" x14ac:dyDescent="0.5">
      <c r="A182" s="290" t="s">
        <v>234</v>
      </c>
      <c r="B182" s="65">
        <v>86</v>
      </c>
      <c r="C182" s="63" t="s">
        <v>51</v>
      </c>
      <c r="D182" s="291" t="s">
        <v>235</v>
      </c>
      <c r="E182" s="291" t="s">
        <v>236</v>
      </c>
      <c r="F182" s="291" t="s">
        <v>237</v>
      </c>
      <c r="G182" s="241"/>
      <c r="H182" s="48" t="s">
        <v>54</v>
      </c>
      <c r="I182" s="89" t="s">
        <v>77</v>
      </c>
      <c r="J182" s="48" t="str">
        <f>I182</f>
        <v>Consultancy</v>
      </c>
      <c r="K182" s="48" t="str">
        <f>J182</f>
        <v>Consultancy</v>
      </c>
      <c r="L182" s="48" t="str">
        <f>K182</f>
        <v>Consultancy</v>
      </c>
      <c r="M182" s="56" t="str">
        <f>I182</f>
        <v>Consultancy</v>
      </c>
      <c r="N182" s="48" t="str">
        <f>M182</f>
        <v>Consultancy</v>
      </c>
      <c r="O182" s="48" t="str">
        <f>N182</f>
        <v>Consultancy</v>
      </c>
      <c r="P182" s="48" t="str">
        <f>O182</f>
        <v>Consultancy</v>
      </c>
      <c r="Q182" s="48" t="str">
        <f>P182</f>
        <v>Consultancy</v>
      </c>
      <c r="R182" s="56" t="str">
        <f>M182</f>
        <v>Consultancy</v>
      </c>
      <c r="S182" s="48" t="str">
        <f>R182</f>
        <v>Consultancy</v>
      </c>
      <c r="T182" s="48" t="str">
        <f>S182</f>
        <v>Consultancy</v>
      </c>
      <c r="U182" s="48" t="str">
        <f>T182</f>
        <v>Consultancy</v>
      </c>
      <c r="V182" s="48" t="str">
        <f>U182</f>
        <v>Consultancy</v>
      </c>
      <c r="W182" s="56" t="str">
        <f>R182</f>
        <v>Consultancy</v>
      </c>
      <c r="X182" s="242">
        <f>SUM(M185,R185,W185)</f>
        <v>5000</v>
      </c>
      <c r="Y182" s="54"/>
    </row>
    <row r="183" spans="1:25" ht="14.7" customHeight="1" x14ac:dyDescent="0.5">
      <c r="A183" s="236"/>
      <c r="B183" s="58"/>
      <c r="C183" s="58"/>
      <c r="D183" s="292"/>
      <c r="E183" s="292"/>
      <c r="F183" s="292"/>
      <c r="G183" s="241"/>
      <c r="H183" s="48" t="s">
        <v>56</v>
      </c>
      <c r="I183" s="91">
        <v>0</v>
      </c>
      <c r="J183" s="51">
        <v>0.3</v>
      </c>
      <c r="K183" s="51">
        <v>0.3</v>
      </c>
      <c r="L183" s="51">
        <v>0.4</v>
      </c>
      <c r="M183" s="52">
        <f>SUM(I183:L183)</f>
        <v>1</v>
      </c>
      <c r="N183" s="53">
        <v>0</v>
      </c>
      <c r="O183" s="53">
        <v>0</v>
      </c>
      <c r="P183" s="53">
        <v>0</v>
      </c>
      <c r="Q183" s="53">
        <v>0</v>
      </c>
      <c r="R183" s="52">
        <f>SUM(N183:Q183)</f>
        <v>0</v>
      </c>
      <c r="S183" s="53">
        <v>0</v>
      </c>
      <c r="T183" s="53">
        <v>0</v>
      </c>
      <c r="U183" s="53">
        <v>0</v>
      </c>
      <c r="V183" s="53">
        <v>0</v>
      </c>
      <c r="W183" s="52">
        <f>SUM(S183:V183)</f>
        <v>0</v>
      </c>
      <c r="X183" s="242"/>
      <c r="Y183" s="54"/>
    </row>
    <row r="184" spans="1:25" ht="14.7" customHeight="1" x14ac:dyDescent="0.5">
      <c r="A184" s="236"/>
      <c r="B184" s="58"/>
      <c r="C184" s="58"/>
      <c r="D184" s="292"/>
      <c r="E184" s="292"/>
      <c r="F184" s="292"/>
      <c r="G184" s="241"/>
      <c r="H184" s="48" t="s">
        <v>57</v>
      </c>
      <c r="I184" s="90">
        <v>5000</v>
      </c>
      <c r="J184" s="53">
        <f>$I$184</f>
        <v>5000</v>
      </c>
      <c r="K184" s="53">
        <f>$I$184</f>
        <v>5000</v>
      </c>
      <c r="L184" s="53">
        <f>$I$184</f>
        <v>5000</v>
      </c>
      <c r="M184" s="52">
        <f>AVERAGE(I184:L184)</f>
        <v>5000</v>
      </c>
      <c r="N184" s="53">
        <f>$I$184</f>
        <v>5000</v>
      </c>
      <c r="O184" s="53">
        <f>$I$184</f>
        <v>5000</v>
      </c>
      <c r="P184" s="53">
        <f>$I$184</f>
        <v>5000</v>
      </c>
      <c r="Q184" s="53">
        <f>$I$184</f>
        <v>5000</v>
      </c>
      <c r="R184" s="52">
        <f>AVERAGE(N184:Q184)</f>
        <v>5000</v>
      </c>
      <c r="S184" s="53">
        <f>$I$184</f>
        <v>5000</v>
      </c>
      <c r="T184" s="53">
        <f>$I$184</f>
        <v>5000</v>
      </c>
      <c r="U184" s="53">
        <f>$I$184</f>
        <v>5000</v>
      </c>
      <c r="V184" s="53">
        <f>$I$184</f>
        <v>5000</v>
      </c>
      <c r="W184" s="52">
        <f>AVERAGE(S184:V184)</f>
        <v>5000</v>
      </c>
      <c r="X184" s="242"/>
      <c r="Y184" s="54"/>
    </row>
    <row r="185" spans="1:25" ht="14.7" customHeight="1" x14ac:dyDescent="0.5">
      <c r="A185" s="236"/>
      <c r="B185" s="59"/>
      <c r="C185" s="59"/>
      <c r="D185" s="293"/>
      <c r="E185" s="293"/>
      <c r="F185" s="293"/>
      <c r="G185" s="241"/>
      <c r="H185" s="48" t="s">
        <v>58</v>
      </c>
      <c r="I185" s="53">
        <f>I183*I184</f>
        <v>0</v>
      </c>
      <c r="J185" s="53">
        <f>J183*J184</f>
        <v>1500</v>
      </c>
      <c r="K185" s="53">
        <f>K183*K184</f>
        <v>1500</v>
      </c>
      <c r="L185" s="53">
        <f>L183*L184</f>
        <v>2000</v>
      </c>
      <c r="M185" s="52">
        <f>SUM(I185:L185)</f>
        <v>5000</v>
      </c>
      <c r="N185" s="53">
        <f>N183*N184</f>
        <v>0</v>
      </c>
      <c r="O185" s="53">
        <f>O183*O184</f>
        <v>0</v>
      </c>
      <c r="P185" s="53">
        <f>P183*P184</f>
        <v>0</v>
      </c>
      <c r="Q185" s="53">
        <f>Q183*Q184</f>
        <v>0</v>
      </c>
      <c r="R185" s="52">
        <f>SUM(N185:Q185)</f>
        <v>0</v>
      </c>
      <c r="S185" s="53">
        <f>S183*S184</f>
        <v>0</v>
      </c>
      <c r="T185" s="53">
        <f>T183*T184</f>
        <v>0</v>
      </c>
      <c r="U185" s="53">
        <f>U183*U184</f>
        <v>0</v>
      </c>
      <c r="V185" s="53">
        <f>V183*V184</f>
        <v>0</v>
      </c>
      <c r="W185" s="52">
        <f>SUM(S185:V185)</f>
        <v>0</v>
      </c>
      <c r="X185" s="242"/>
      <c r="Y185" s="54"/>
    </row>
    <row r="186" spans="1:25" ht="14.1" customHeight="1" x14ac:dyDescent="0.5">
      <c r="A186" s="290" t="s">
        <v>238</v>
      </c>
      <c r="B186" s="88">
        <v>87</v>
      </c>
      <c r="C186" s="63" t="s">
        <v>66</v>
      </c>
      <c r="D186" s="237" t="s">
        <v>239</v>
      </c>
      <c r="E186" s="291" t="s">
        <v>240</v>
      </c>
      <c r="F186" s="291" t="s">
        <v>214</v>
      </c>
      <c r="G186" s="241"/>
      <c r="H186" s="48" t="s">
        <v>54</v>
      </c>
      <c r="I186" s="89" t="s">
        <v>68</v>
      </c>
      <c r="J186" s="48" t="str">
        <f>I186</f>
        <v>Training</v>
      </c>
      <c r="K186" s="48" t="str">
        <f>J186</f>
        <v>Training</v>
      </c>
      <c r="L186" s="48" t="str">
        <f>K186</f>
        <v>Training</v>
      </c>
      <c r="M186" s="56" t="str">
        <f>I186</f>
        <v>Training</v>
      </c>
      <c r="N186" s="48" t="str">
        <f>M186</f>
        <v>Training</v>
      </c>
      <c r="O186" s="48" t="str">
        <f>N186</f>
        <v>Training</v>
      </c>
      <c r="P186" s="48" t="str">
        <f>O186</f>
        <v>Training</v>
      </c>
      <c r="Q186" s="48" t="str">
        <f>P186</f>
        <v>Training</v>
      </c>
      <c r="R186" s="56" t="str">
        <f>M186</f>
        <v>Training</v>
      </c>
      <c r="S186" s="48" t="str">
        <f>R186</f>
        <v>Training</v>
      </c>
      <c r="T186" s="48" t="str">
        <f>S186</f>
        <v>Training</v>
      </c>
      <c r="U186" s="48" t="str">
        <f>T186</f>
        <v>Training</v>
      </c>
      <c r="V186" s="48" t="str">
        <f>U186</f>
        <v>Training</v>
      </c>
      <c r="W186" s="56" t="str">
        <f>R186</f>
        <v>Training</v>
      </c>
      <c r="X186" s="242">
        <f>SUM(M189,R189,W189)</f>
        <v>18166</v>
      </c>
      <c r="Y186" s="54"/>
    </row>
    <row r="187" spans="1:25" ht="14.1" customHeight="1" x14ac:dyDescent="0.5">
      <c r="A187" s="236"/>
      <c r="B187" s="46"/>
      <c r="C187" s="46"/>
      <c r="D187" s="237"/>
      <c r="E187" s="292"/>
      <c r="F187" s="292"/>
      <c r="G187" s="241"/>
      <c r="H187" s="48" t="s">
        <v>56</v>
      </c>
      <c r="I187" s="91">
        <v>0</v>
      </c>
      <c r="J187" s="91">
        <v>0</v>
      </c>
      <c r="K187" s="91">
        <v>0</v>
      </c>
      <c r="L187" s="91">
        <v>0</v>
      </c>
      <c r="M187" s="52">
        <f>SUM(I187:L187)</f>
        <v>0</v>
      </c>
      <c r="N187" s="53">
        <v>2</v>
      </c>
      <c r="O187" s="53">
        <v>0</v>
      </c>
      <c r="P187" s="53">
        <v>0</v>
      </c>
      <c r="Q187" s="53">
        <v>0</v>
      </c>
      <c r="R187" s="52">
        <f>SUM(N187:Q187)</f>
        <v>2</v>
      </c>
      <c r="S187" s="53">
        <v>0</v>
      </c>
      <c r="T187" s="53">
        <v>0</v>
      </c>
      <c r="U187" s="53">
        <v>0</v>
      </c>
      <c r="V187" s="53">
        <v>0</v>
      </c>
      <c r="W187" s="52">
        <f>SUM(S187:V187)</f>
        <v>0</v>
      </c>
      <c r="X187" s="242"/>
      <c r="Y187" s="54"/>
    </row>
    <row r="188" spans="1:25" ht="14.1" customHeight="1" x14ac:dyDescent="0.5">
      <c r="A188" s="236"/>
      <c r="B188" s="46"/>
      <c r="C188" s="46"/>
      <c r="D188" s="237"/>
      <c r="E188" s="292"/>
      <c r="F188" s="292"/>
      <c r="G188" s="241"/>
      <c r="H188" s="48" t="s">
        <v>57</v>
      </c>
      <c r="I188" s="90">
        <f>'[2]Budget assumptions'!H678</f>
        <v>9083</v>
      </c>
      <c r="J188" s="53">
        <f>$I$188</f>
        <v>9083</v>
      </c>
      <c r="K188" s="53">
        <f>$I$188</f>
        <v>9083</v>
      </c>
      <c r="L188" s="53">
        <f>$I$188</f>
        <v>9083</v>
      </c>
      <c r="M188" s="52">
        <f>AVERAGE(I188:L188)</f>
        <v>9083</v>
      </c>
      <c r="N188" s="53">
        <f>$I$188</f>
        <v>9083</v>
      </c>
      <c r="O188" s="53">
        <f>$I$188</f>
        <v>9083</v>
      </c>
      <c r="P188" s="53">
        <f>$I$188</f>
        <v>9083</v>
      </c>
      <c r="Q188" s="53">
        <f>$I$188</f>
        <v>9083</v>
      </c>
      <c r="R188" s="52">
        <f>AVERAGE(N188:Q188)</f>
        <v>9083</v>
      </c>
      <c r="S188" s="53">
        <f>$I$188</f>
        <v>9083</v>
      </c>
      <c r="T188" s="53">
        <f>$I$188</f>
        <v>9083</v>
      </c>
      <c r="U188" s="53">
        <f>$I$188</f>
        <v>9083</v>
      </c>
      <c r="V188" s="53">
        <f>$I$188</f>
        <v>9083</v>
      </c>
      <c r="W188" s="52">
        <f>AVERAGE(S188:V188)</f>
        <v>9083</v>
      </c>
      <c r="X188" s="242"/>
      <c r="Y188" s="54"/>
    </row>
    <row r="189" spans="1:25" ht="14.1" customHeight="1" x14ac:dyDescent="0.5">
      <c r="A189" s="236"/>
      <c r="B189" s="46"/>
      <c r="C189" s="46"/>
      <c r="D189" s="237"/>
      <c r="E189" s="293"/>
      <c r="F189" s="293"/>
      <c r="G189" s="241"/>
      <c r="H189" s="48" t="s">
        <v>58</v>
      </c>
      <c r="I189" s="53">
        <f>I187*I188</f>
        <v>0</v>
      </c>
      <c r="J189" s="53">
        <f>J187*J188</f>
        <v>0</v>
      </c>
      <c r="K189" s="53">
        <f>K187*K188</f>
        <v>0</v>
      </c>
      <c r="L189" s="53">
        <f>L187*L188</f>
        <v>0</v>
      </c>
      <c r="M189" s="52">
        <f>SUM(I189:L189)</f>
        <v>0</v>
      </c>
      <c r="N189" s="53">
        <f>N187*N188</f>
        <v>18166</v>
      </c>
      <c r="O189" s="53">
        <f>O187*O188</f>
        <v>0</v>
      </c>
      <c r="P189" s="53">
        <f>P187*P188</f>
        <v>0</v>
      </c>
      <c r="Q189" s="53">
        <f>Q187*Q188</f>
        <v>0</v>
      </c>
      <c r="R189" s="52">
        <f>SUM(N189:Q189)</f>
        <v>18166</v>
      </c>
      <c r="S189" s="53">
        <f>S187*S188</f>
        <v>0</v>
      </c>
      <c r="T189" s="53">
        <f>T187*T188</f>
        <v>0</v>
      </c>
      <c r="U189" s="53">
        <f>U187*U188</f>
        <v>0</v>
      </c>
      <c r="V189" s="53">
        <f>V187*V188</f>
        <v>0</v>
      </c>
      <c r="W189" s="52">
        <f>SUM(S189:V189)</f>
        <v>0</v>
      </c>
      <c r="X189" s="242"/>
      <c r="Y189" s="54"/>
    </row>
    <row r="190" spans="1:25" ht="30.6" customHeight="1" x14ac:dyDescent="0.5">
      <c r="A190" s="290" t="s">
        <v>241</v>
      </c>
      <c r="B190" s="65">
        <v>70</v>
      </c>
      <c r="C190" s="63" t="s">
        <v>60</v>
      </c>
      <c r="D190" s="294" t="s">
        <v>242</v>
      </c>
      <c r="E190" s="297" t="s">
        <v>243</v>
      </c>
      <c r="F190" s="238" t="s">
        <v>244</v>
      </c>
      <c r="G190" s="241"/>
      <c r="H190" s="48" t="s">
        <v>54</v>
      </c>
      <c r="I190" s="48" t="s">
        <v>101</v>
      </c>
      <c r="J190" s="48" t="str">
        <f>I190</f>
        <v>Event</v>
      </c>
      <c r="K190" s="48" t="str">
        <f>J190</f>
        <v>Event</v>
      </c>
      <c r="L190" s="48" t="str">
        <f>K190</f>
        <v>Event</v>
      </c>
      <c r="M190" s="56" t="str">
        <f>I190</f>
        <v>Event</v>
      </c>
      <c r="N190" s="48" t="str">
        <f>M190</f>
        <v>Event</v>
      </c>
      <c r="O190" s="48" t="str">
        <f>N190</f>
        <v>Event</v>
      </c>
      <c r="P190" s="48" t="str">
        <f>O190</f>
        <v>Event</v>
      </c>
      <c r="Q190" s="48" t="str">
        <f>P190</f>
        <v>Event</v>
      </c>
      <c r="R190" s="56" t="str">
        <f>M190</f>
        <v>Event</v>
      </c>
      <c r="S190" s="48" t="str">
        <f>R190</f>
        <v>Event</v>
      </c>
      <c r="T190" s="48" t="str">
        <f>S190</f>
        <v>Event</v>
      </c>
      <c r="U190" s="48" t="str">
        <f>T190</f>
        <v>Event</v>
      </c>
      <c r="V190" s="48" t="str">
        <f>U190</f>
        <v>Event</v>
      </c>
      <c r="W190" s="56" t="str">
        <f>R190</f>
        <v>Event</v>
      </c>
      <c r="X190" s="242">
        <f>SUM(M193,R193,W193)</f>
        <v>65239</v>
      </c>
      <c r="Y190" s="54"/>
    </row>
    <row r="191" spans="1:25" ht="30.6" customHeight="1" x14ac:dyDescent="0.5">
      <c r="A191" s="236"/>
      <c r="B191" s="58"/>
      <c r="C191" s="58"/>
      <c r="D191" s="295"/>
      <c r="E191" s="298"/>
      <c r="F191" s="239"/>
      <c r="G191" s="241"/>
      <c r="H191" s="48" t="s">
        <v>56</v>
      </c>
      <c r="I191" s="53">
        <v>0</v>
      </c>
      <c r="J191" s="53">
        <v>0</v>
      </c>
      <c r="K191" s="53">
        <v>0</v>
      </c>
      <c r="L191" s="53">
        <v>0</v>
      </c>
      <c r="M191" s="52">
        <f>SUM(I191:L191)</f>
        <v>0</v>
      </c>
      <c r="N191" s="53">
        <v>0</v>
      </c>
      <c r="O191" s="53">
        <v>0</v>
      </c>
      <c r="P191" s="53">
        <v>0</v>
      </c>
      <c r="Q191" s="53">
        <v>0</v>
      </c>
      <c r="R191" s="52">
        <f>SUM(N191:Q191)</f>
        <v>0</v>
      </c>
      <c r="S191" s="53">
        <v>0</v>
      </c>
      <c r="T191" s="53">
        <v>0</v>
      </c>
      <c r="U191" s="53">
        <v>1</v>
      </c>
      <c r="V191" s="53">
        <v>0</v>
      </c>
      <c r="W191" s="52">
        <f>SUM(S191:V191)</f>
        <v>1</v>
      </c>
      <c r="X191" s="242"/>
      <c r="Y191" s="54"/>
    </row>
    <row r="192" spans="1:25" ht="30.6" customHeight="1" x14ac:dyDescent="0.5">
      <c r="A192" s="236"/>
      <c r="B192" s="58"/>
      <c r="C192" s="58"/>
      <c r="D192" s="295"/>
      <c r="E192" s="298"/>
      <c r="F192" s="239"/>
      <c r="G192" s="241"/>
      <c r="H192" s="48" t="s">
        <v>57</v>
      </c>
      <c r="I192" s="53">
        <f>'[2]Budget assumptions'!H697</f>
        <v>65239</v>
      </c>
      <c r="J192" s="53">
        <f>$I$192</f>
        <v>65239</v>
      </c>
      <c r="K192" s="53">
        <f>$I$192</f>
        <v>65239</v>
      </c>
      <c r="L192" s="53">
        <f>$I$192</f>
        <v>65239</v>
      </c>
      <c r="M192" s="52">
        <f>AVERAGE(I192:L192)</f>
        <v>65239</v>
      </c>
      <c r="N192" s="53">
        <f>$I$192</f>
        <v>65239</v>
      </c>
      <c r="O192" s="53">
        <f>$I$192</f>
        <v>65239</v>
      </c>
      <c r="P192" s="53">
        <f>$I$192</f>
        <v>65239</v>
      </c>
      <c r="Q192" s="53">
        <f>$I$192</f>
        <v>65239</v>
      </c>
      <c r="R192" s="52">
        <f>AVERAGE(N192:Q192)</f>
        <v>65239</v>
      </c>
      <c r="S192" s="53">
        <f>$I$192</f>
        <v>65239</v>
      </c>
      <c r="T192" s="53">
        <f>$I$192</f>
        <v>65239</v>
      </c>
      <c r="U192" s="53">
        <f>$I$192</f>
        <v>65239</v>
      </c>
      <c r="V192" s="53">
        <f>$I$192</f>
        <v>65239</v>
      </c>
      <c r="W192" s="52">
        <f>AVERAGE(S192:V192)</f>
        <v>65239</v>
      </c>
      <c r="X192" s="242"/>
      <c r="Y192" s="54"/>
    </row>
    <row r="193" spans="1:25" ht="30.6" customHeight="1" x14ac:dyDescent="0.5">
      <c r="A193" s="236"/>
      <c r="B193" s="59"/>
      <c r="C193" s="59"/>
      <c r="D193" s="296"/>
      <c r="E193" s="298"/>
      <c r="F193" s="240"/>
      <c r="G193" s="241"/>
      <c r="H193" s="48" t="s">
        <v>58</v>
      </c>
      <c r="I193" s="53">
        <f>I191*I192</f>
        <v>0</v>
      </c>
      <c r="J193" s="53">
        <f>J191*J192</f>
        <v>0</v>
      </c>
      <c r="K193" s="53">
        <f>K191*K192</f>
        <v>0</v>
      </c>
      <c r="L193" s="53">
        <f>L191*L192</f>
        <v>0</v>
      </c>
      <c r="M193" s="52">
        <f>SUM(I193:L193)</f>
        <v>0</v>
      </c>
      <c r="N193" s="53">
        <f>N191*N192</f>
        <v>0</v>
      </c>
      <c r="O193" s="53">
        <f>O191*O192</f>
        <v>0</v>
      </c>
      <c r="P193" s="53">
        <f>P191*P192</f>
        <v>0</v>
      </c>
      <c r="Q193" s="53">
        <f>Q191*Q192</f>
        <v>0</v>
      </c>
      <c r="R193" s="52">
        <f>SUM(N193:Q193)</f>
        <v>0</v>
      </c>
      <c r="S193" s="53">
        <f>S191*S192</f>
        <v>0</v>
      </c>
      <c r="T193" s="53">
        <f>T191*T192</f>
        <v>0</v>
      </c>
      <c r="U193" s="53">
        <f>U191*U192</f>
        <v>65239</v>
      </c>
      <c r="V193" s="53">
        <f>V191*V192</f>
        <v>0</v>
      </c>
      <c r="W193" s="52">
        <f>SUM(S193:V193)</f>
        <v>65239</v>
      </c>
      <c r="X193" s="242"/>
      <c r="Y193" s="54"/>
    </row>
    <row r="194" spans="1:25" ht="15.6" x14ac:dyDescent="0.5">
      <c r="A194" s="77" t="s">
        <v>245</v>
      </c>
      <c r="B194" s="77"/>
      <c r="C194" s="77"/>
      <c r="D194" s="246" t="s">
        <v>246</v>
      </c>
      <c r="E194" s="247"/>
      <c r="F194" s="247"/>
      <c r="G194" s="83"/>
      <c r="H194" s="84"/>
      <c r="I194" s="85">
        <f>SUM(I198,I202,I206,I210,I214,I218,I222,I226,I230,I234)</f>
        <v>26549.5</v>
      </c>
      <c r="J194" s="85">
        <f t="shared" ref="J194:W194" si="30">SUM(J198,J202,J206,J210,J214,J218,J222,J226,J230,J234)</f>
        <v>18685.5</v>
      </c>
      <c r="K194" s="85">
        <f t="shared" si="30"/>
        <v>20663.5</v>
      </c>
      <c r="L194" s="85">
        <f t="shared" si="30"/>
        <v>20930.5</v>
      </c>
      <c r="M194" s="45">
        <f t="shared" si="30"/>
        <v>86829</v>
      </c>
      <c r="N194" s="85">
        <f>SUM(N198,N202,N206,N210,N214,N218,N222,N226,N230,N234)</f>
        <v>26958</v>
      </c>
      <c r="O194" s="85">
        <f t="shared" si="30"/>
        <v>31765</v>
      </c>
      <c r="P194" s="85">
        <f t="shared" si="30"/>
        <v>20986</v>
      </c>
      <c r="Q194" s="85">
        <f t="shared" si="30"/>
        <v>7812</v>
      </c>
      <c r="R194" s="45">
        <f t="shared" si="30"/>
        <v>87521</v>
      </c>
      <c r="S194" s="85">
        <f>SUM(S198,S202,S206,S210,S214,S218,S222,S226,S230,S234)</f>
        <v>39846</v>
      </c>
      <c r="T194" s="85">
        <f t="shared" si="30"/>
        <v>38960</v>
      </c>
      <c r="U194" s="85">
        <f t="shared" si="30"/>
        <v>26982</v>
      </c>
      <c r="V194" s="85">
        <f t="shared" si="30"/>
        <v>26982</v>
      </c>
      <c r="W194" s="45">
        <f t="shared" si="30"/>
        <v>132770</v>
      </c>
      <c r="X194" s="92">
        <f>SUM(X195:X234)</f>
        <v>307120</v>
      </c>
      <c r="Y194" s="54"/>
    </row>
    <row r="195" spans="1:25" ht="17.399999999999999" customHeight="1" x14ac:dyDescent="0.5">
      <c r="A195" s="290" t="s">
        <v>247</v>
      </c>
      <c r="B195" s="93" t="s">
        <v>248</v>
      </c>
      <c r="C195" s="63" t="s">
        <v>51</v>
      </c>
      <c r="D195" s="291" t="s">
        <v>249</v>
      </c>
      <c r="E195" s="291" t="s">
        <v>250</v>
      </c>
      <c r="F195" s="291" t="s">
        <v>251</v>
      </c>
      <c r="G195" s="241"/>
      <c r="H195" s="94" t="s">
        <v>54</v>
      </c>
      <c r="I195" s="94" t="s">
        <v>117</v>
      </c>
      <c r="J195" s="48" t="str">
        <f>I195</f>
        <v>Month</v>
      </c>
      <c r="K195" s="48" t="str">
        <f>J195</f>
        <v>Month</v>
      </c>
      <c r="L195" s="48" t="str">
        <f>K195</f>
        <v>Month</v>
      </c>
      <c r="M195" s="56" t="str">
        <f>I195</f>
        <v>Month</v>
      </c>
      <c r="N195" s="48" t="str">
        <f>M195</f>
        <v>Month</v>
      </c>
      <c r="O195" s="48" t="str">
        <f>N195</f>
        <v>Month</v>
      </c>
      <c r="P195" s="48" t="str">
        <f>O195</f>
        <v>Month</v>
      </c>
      <c r="Q195" s="48" t="str">
        <f>P195</f>
        <v>Month</v>
      </c>
      <c r="R195" s="56" t="str">
        <f>N195</f>
        <v>Month</v>
      </c>
      <c r="S195" s="48" t="str">
        <f>R195</f>
        <v>Month</v>
      </c>
      <c r="T195" s="48" t="str">
        <f>S195</f>
        <v>Month</v>
      </c>
      <c r="U195" s="48" t="str">
        <f>T195</f>
        <v>Month</v>
      </c>
      <c r="V195" s="48" t="str">
        <f>U195</f>
        <v>Month</v>
      </c>
      <c r="W195" s="56" t="str">
        <f>S195</f>
        <v>Month</v>
      </c>
      <c r="X195" s="242">
        <f>SUM(M198,R198,W198)</f>
        <v>39024</v>
      </c>
      <c r="Y195" s="54"/>
    </row>
    <row r="196" spans="1:25" ht="17.399999999999999" customHeight="1" x14ac:dyDescent="0.5">
      <c r="A196" s="236"/>
      <c r="B196" s="95"/>
      <c r="C196" s="95"/>
      <c r="D196" s="292"/>
      <c r="E196" s="292"/>
      <c r="F196" s="292"/>
      <c r="G196" s="241"/>
      <c r="H196" s="94" t="s">
        <v>56</v>
      </c>
      <c r="I196" s="96">
        <v>3</v>
      </c>
      <c r="J196" s="53">
        <v>3</v>
      </c>
      <c r="K196" s="53">
        <v>3</v>
      </c>
      <c r="L196" s="53">
        <v>3</v>
      </c>
      <c r="M196" s="52">
        <f>SUM(I196:L196)</f>
        <v>12</v>
      </c>
      <c r="N196" s="53">
        <v>3</v>
      </c>
      <c r="O196" s="53">
        <v>3</v>
      </c>
      <c r="P196" s="53">
        <v>3</v>
      </c>
      <c r="Q196" s="53">
        <v>3</v>
      </c>
      <c r="R196" s="52">
        <f>SUM(N196:Q196)</f>
        <v>12</v>
      </c>
      <c r="S196" s="53">
        <v>3</v>
      </c>
      <c r="T196" s="53">
        <v>3</v>
      </c>
      <c r="U196" s="53">
        <v>3</v>
      </c>
      <c r="V196" s="53">
        <v>3</v>
      </c>
      <c r="W196" s="52">
        <f>SUM(S196:V196)</f>
        <v>12</v>
      </c>
      <c r="X196" s="242"/>
      <c r="Y196" s="54"/>
    </row>
    <row r="197" spans="1:25" ht="17.399999999999999" customHeight="1" x14ac:dyDescent="0.5">
      <c r="A197" s="236"/>
      <c r="B197" s="95"/>
      <c r="C197" s="95"/>
      <c r="D197" s="292"/>
      <c r="E197" s="292"/>
      <c r="F197" s="292"/>
      <c r="G197" s="241"/>
      <c r="H197" s="94" t="s">
        <v>57</v>
      </c>
      <c r="I197" s="96">
        <f>'[2]Unit costs'!E5</f>
        <v>1084</v>
      </c>
      <c r="J197" s="53">
        <f>$I$197</f>
        <v>1084</v>
      </c>
      <c r="K197" s="53">
        <f>$I$197</f>
        <v>1084</v>
      </c>
      <c r="L197" s="53">
        <f>$I$197</f>
        <v>1084</v>
      </c>
      <c r="M197" s="52">
        <f>AVERAGE(I197:L197)</f>
        <v>1084</v>
      </c>
      <c r="N197" s="53">
        <f>$I$197</f>
        <v>1084</v>
      </c>
      <c r="O197" s="53">
        <f>$I$197</f>
        <v>1084</v>
      </c>
      <c r="P197" s="53">
        <f>$I$197</f>
        <v>1084</v>
      </c>
      <c r="Q197" s="53">
        <f>$I$197</f>
        <v>1084</v>
      </c>
      <c r="R197" s="52">
        <f>AVERAGE(N197:Q197)</f>
        <v>1084</v>
      </c>
      <c r="S197" s="53">
        <f>$I$197</f>
        <v>1084</v>
      </c>
      <c r="T197" s="53">
        <f>$I$197</f>
        <v>1084</v>
      </c>
      <c r="U197" s="53">
        <f>$I$197</f>
        <v>1084</v>
      </c>
      <c r="V197" s="53">
        <f>$I$197</f>
        <v>1084</v>
      </c>
      <c r="W197" s="52">
        <f>AVERAGE(S197:V197)</f>
        <v>1084</v>
      </c>
      <c r="X197" s="242"/>
      <c r="Y197" s="54"/>
    </row>
    <row r="198" spans="1:25" ht="17.399999999999999" customHeight="1" x14ac:dyDescent="0.5">
      <c r="A198" s="236"/>
      <c r="B198" s="97"/>
      <c r="C198" s="97"/>
      <c r="D198" s="293"/>
      <c r="E198" s="293"/>
      <c r="F198" s="293"/>
      <c r="G198" s="241"/>
      <c r="H198" s="94" t="s">
        <v>58</v>
      </c>
      <c r="I198" s="96">
        <f>I196*I197</f>
        <v>3252</v>
      </c>
      <c r="J198" s="53">
        <f>J196*J197</f>
        <v>3252</v>
      </c>
      <c r="K198" s="53">
        <f>K196*K197</f>
        <v>3252</v>
      </c>
      <c r="L198" s="53">
        <f>L196*L197</f>
        <v>3252</v>
      </c>
      <c r="M198" s="52">
        <f>SUM(I198:L198)</f>
        <v>13008</v>
      </c>
      <c r="N198" s="53">
        <f>N196*N197</f>
        <v>3252</v>
      </c>
      <c r="O198" s="53">
        <f>O196*O197</f>
        <v>3252</v>
      </c>
      <c r="P198" s="53">
        <f>P196*P197</f>
        <v>3252</v>
      </c>
      <c r="Q198" s="53">
        <f>Q196*Q197</f>
        <v>3252</v>
      </c>
      <c r="R198" s="52">
        <f>SUM(N198:Q198)</f>
        <v>13008</v>
      </c>
      <c r="S198" s="53">
        <f>S196*S197</f>
        <v>3252</v>
      </c>
      <c r="T198" s="53">
        <f>T196*T197</f>
        <v>3252</v>
      </c>
      <c r="U198" s="53">
        <f>U196*U197</f>
        <v>3252</v>
      </c>
      <c r="V198" s="53">
        <f>V196*V197</f>
        <v>3252</v>
      </c>
      <c r="W198" s="52">
        <f>SUM(S198:V198)</f>
        <v>13008</v>
      </c>
      <c r="X198" s="242"/>
      <c r="Y198" s="54"/>
    </row>
    <row r="199" spans="1:25" ht="17.100000000000001" customHeight="1" x14ac:dyDescent="0.5">
      <c r="A199" s="290" t="s">
        <v>252</v>
      </c>
      <c r="B199" s="93" t="s">
        <v>253</v>
      </c>
      <c r="C199" s="63" t="s">
        <v>95</v>
      </c>
      <c r="D199" s="291" t="s">
        <v>254</v>
      </c>
      <c r="E199" s="291" t="s">
        <v>255</v>
      </c>
      <c r="F199" s="299" t="s">
        <v>256</v>
      </c>
      <c r="G199" s="241"/>
      <c r="H199" s="94" t="s">
        <v>54</v>
      </c>
      <c r="I199" s="94" t="s">
        <v>257</v>
      </c>
      <c r="J199" s="48" t="str">
        <f>I199</f>
        <v>Survey</v>
      </c>
      <c r="K199" s="48" t="str">
        <f>J199</f>
        <v>Survey</v>
      </c>
      <c r="L199" s="48" t="str">
        <f>K199</f>
        <v>Survey</v>
      </c>
      <c r="M199" s="56" t="str">
        <f>I199</f>
        <v>Survey</v>
      </c>
      <c r="N199" s="48" t="str">
        <f>M199</f>
        <v>Survey</v>
      </c>
      <c r="O199" s="48" t="str">
        <f>N199</f>
        <v>Survey</v>
      </c>
      <c r="P199" s="48" t="str">
        <f>O199</f>
        <v>Survey</v>
      </c>
      <c r="Q199" s="48" t="str">
        <f>P199</f>
        <v>Survey</v>
      </c>
      <c r="R199" s="56" t="str">
        <f>N199</f>
        <v>Survey</v>
      </c>
      <c r="S199" s="48" t="str">
        <f>R199</f>
        <v>Survey</v>
      </c>
      <c r="T199" s="48" t="str">
        <f>S199</f>
        <v>Survey</v>
      </c>
      <c r="U199" s="48" t="str">
        <f>T199</f>
        <v>Survey</v>
      </c>
      <c r="V199" s="48" t="str">
        <f>U199</f>
        <v>Survey</v>
      </c>
      <c r="W199" s="56" t="str">
        <f>S199</f>
        <v>Survey</v>
      </c>
      <c r="X199" s="242">
        <f>SUM(M202,R202,W202)</f>
        <v>41734</v>
      </c>
      <c r="Y199" s="54"/>
    </row>
    <row r="200" spans="1:25" ht="17.100000000000001" customHeight="1" x14ac:dyDescent="0.5">
      <c r="A200" s="236"/>
      <c r="B200" s="95" t="s">
        <v>258</v>
      </c>
      <c r="C200" s="63" t="s">
        <v>51</v>
      </c>
      <c r="D200" s="292"/>
      <c r="E200" s="292"/>
      <c r="F200" s="300"/>
      <c r="G200" s="241"/>
      <c r="H200" s="94" t="s">
        <v>56</v>
      </c>
      <c r="I200" s="90">
        <v>0.25</v>
      </c>
      <c r="J200" s="90">
        <v>0.25</v>
      </c>
      <c r="K200" s="90">
        <v>0.25</v>
      </c>
      <c r="L200" s="90">
        <v>0.25</v>
      </c>
      <c r="M200" s="52">
        <f>SUM(I200:L200)</f>
        <v>1</v>
      </c>
      <c r="N200" s="53">
        <v>0</v>
      </c>
      <c r="O200" s="53">
        <v>0</v>
      </c>
      <c r="P200" s="53">
        <v>0</v>
      </c>
      <c r="Q200" s="53">
        <v>0</v>
      </c>
      <c r="R200" s="52">
        <f>SUM(N200:Q200)</f>
        <v>0</v>
      </c>
      <c r="S200" s="53">
        <v>0</v>
      </c>
      <c r="T200" s="53">
        <v>0</v>
      </c>
      <c r="U200" s="53">
        <v>0</v>
      </c>
      <c r="V200" s="53">
        <v>0</v>
      </c>
      <c r="W200" s="52">
        <f>SUM(S200:V200)</f>
        <v>0</v>
      </c>
      <c r="X200" s="242"/>
      <c r="Y200" s="54"/>
    </row>
    <row r="201" spans="1:25" ht="17.100000000000001" customHeight="1" x14ac:dyDescent="0.5">
      <c r="A201" s="236"/>
      <c r="B201" s="95" t="s">
        <v>259</v>
      </c>
      <c r="C201" s="63" t="s">
        <v>123</v>
      </c>
      <c r="D201" s="292"/>
      <c r="E201" s="292"/>
      <c r="F201" s="300"/>
      <c r="G201" s="241"/>
      <c r="H201" s="94" t="s">
        <v>57</v>
      </c>
      <c r="I201" s="96">
        <f>'[2]Budget assumptions'!G726</f>
        <v>41734</v>
      </c>
      <c r="J201" s="53">
        <f>$I$201</f>
        <v>41734</v>
      </c>
      <c r="K201" s="53">
        <f t="shared" ref="K201:V201" si="31">$I$201</f>
        <v>41734</v>
      </c>
      <c r="L201" s="53">
        <f t="shared" si="31"/>
        <v>41734</v>
      </c>
      <c r="M201" s="52">
        <f>AVERAGE(I201:L201)</f>
        <v>41734</v>
      </c>
      <c r="N201" s="53">
        <f t="shared" si="31"/>
        <v>41734</v>
      </c>
      <c r="O201" s="53">
        <f t="shared" si="31"/>
        <v>41734</v>
      </c>
      <c r="P201" s="53">
        <f t="shared" si="31"/>
        <v>41734</v>
      </c>
      <c r="Q201" s="53">
        <f t="shared" si="31"/>
        <v>41734</v>
      </c>
      <c r="R201" s="52">
        <f>AVERAGE(N201:Q201)</f>
        <v>41734</v>
      </c>
      <c r="S201" s="53">
        <f t="shared" si="31"/>
        <v>41734</v>
      </c>
      <c r="T201" s="53">
        <f t="shared" si="31"/>
        <v>41734</v>
      </c>
      <c r="U201" s="53">
        <f t="shared" si="31"/>
        <v>41734</v>
      </c>
      <c r="V201" s="53">
        <f t="shared" si="31"/>
        <v>41734</v>
      </c>
      <c r="W201" s="52">
        <f>AVERAGE(S201:V201)</f>
        <v>41734</v>
      </c>
      <c r="X201" s="242"/>
      <c r="Y201" s="54"/>
    </row>
    <row r="202" spans="1:25" ht="17.100000000000001" customHeight="1" x14ac:dyDescent="0.5">
      <c r="A202" s="236"/>
      <c r="B202" s="97"/>
      <c r="C202" s="97"/>
      <c r="D202" s="293"/>
      <c r="E202" s="293"/>
      <c r="F202" s="301"/>
      <c r="G202" s="241"/>
      <c r="H202" s="94" t="s">
        <v>58</v>
      </c>
      <c r="I202" s="96">
        <f>I200*I201</f>
        <v>10433.5</v>
      </c>
      <c r="J202" s="53">
        <f>J200*J201</f>
        <v>10433.5</v>
      </c>
      <c r="K202" s="53">
        <f>K200*K201</f>
        <v>10433.5</v>
      </c>
      <c r="L202" s="53">
        <f>L200*L201</f>
        <v>10433.5</v>
      </c>
      <c r="M202" s="52">
        <f>SUM(I202:L202)</f>
        <v>41734</v>
      </c>
      <c r="N202" s="53">
        <f>N200*N201</f>
        <v>0</v>
      </c>
      <c r="O202" s="53">
        <f>O200*O201</f>
        <v>0</v>
      </c>
      <c r="P202" s="53">
        <f>P200*P201</f>
        <v>0</v>
      </c>
      <c r="Q202" s="53">
        <f>Q200*Q201</f>
        <v>0</v>
      </c>
      <c r="R202" s="52">
        <f>SUM(N202:Q202)</f>
        <v>0</v>
      </c>
      <c r="S202" s="53">
        <f>S200*S201</f>
        <v>0</v>
      </c>
      <c r="T202" s="53">
        <f>T200*T201</f>
        <v>0</v>
      </c>
      <c r="U202" s="53">
        <f>U200*U201</f>
        <v>0</v>
      </c>
      <c r="V202" s="53">
        <f>V200*V201</f>
        <v>0</v>
      </c>
      <c r="W202" s="52">
        <f>SUM(S202:V202)</f>
        <v>0</v>
      </c>
      <c r="X202" s="242"/>
      <c r="Y202" s="54"/>
    </row>
    <row r="203" spans="1:25" ht="15.3" customHeight="1" x14ac:dyDescent="0.5">
      <c r="A203" s="290" t="s">
        <v>260</v>
      </c>
      <c r="B203" s="93" t="s">
        <v>261</v>
      </c>
      <c r="C203" s="63" t="s">
        <v>51</v>
      </c>
      <c r="D203" s="237" t="s">
        <v>262</v>
      </c>
      <c r="E203" s="238" t="s">
        <v>263</v>
      </c>
      <c r="F203" s="238" t="s">
        <v>76</v>
      </c>
      <c r="G203" s="241"/>
      <c r="H203" s="94" t="s">
        <v>54</v>
      </c>
      <c r="I203" s="94" t="s">
        <v>77</v>
      </c>
      <c r="J203" s="48" t="str">
        <f>I203</f>
        <v>Consultancy</v>
      </c>
      <c r="K203" s="48" t="str">
        <f>J203</f>
        <v>Consultancy</v>
      </c>
      <c r="L203" s="48" t="str">
        <f>K203</f>
        <v>Consultancy</v>
      </c>
      <c r="M203" s="56" t="str">
        <f>I203</f>
        <v>Consultancy</v>
      </c>
      <c r="N203" s="48" t="str">
        <f>M203</f>
        <v>Consultancy</v>
      </c>
      <c r="O203" s="48" t="str">
        <f>N203</f>
        <v>Consultancy</v>
      </c>
      <c r="P203" s="48" t="str">
        <f>O203</f>
        <v>Consultancy</v>
      </c>
      <c r="Q203" s="48" t="str">
        <f>P203</f>
        <v>Consultancy</v>
      </c>
      <c r="R203" s="56" t="str">
        <f>N203</f>
        <v>Consultancy</v>
      </c>
      <c r="S203" s="48" t="str">
        <f>R203</f>
        <v>Consultancy</v>
      </c>
      <c r="T203" s="48" t="str">
        <f>S203</f>
        <v>Consultancy</v>
      </c>
      <c r="U203" s="48" t="str">
        <f>T203</f>
        <v>Consultancy</v>
      </c>
      <c r="V203" s="48" t="str">
        <f>U203</f>
        <v>Consultancy</v>
      </c>
      <c r="W203" s="56" t="str">
        <f>S203</f>
        <v>Consultancy</v>
      </c>
      <c r="X203" s="242">
        <f>SUM(M206,R206,W206)</f>
        <v>14490</v>
      </c>
      <c r="Y203" s="54"/>
    </row>
    <row r="204" spans="1:25" ht="15.3" customHeight="1" x14ac:dyDescent="0.5">
      <c r="A204" s="236"/>
      <c r="B204" s="95" t="s">
        <v>264</v>
      </c>
      <c r="C204" s="63" t="s">
        <v>51</v>
      </c>
      <c r="D204" s="237"/>
      <c r="E204" s="257"/>
      <c r="F204" s="239"/>
      <c r="G204" s="241"/>
      <c r="H204" s="94" t="s">
        <v>56</v>
      </c>
      <c r="I204" s="91">
        <v>0</v>
      </c>
      <c r="J204" s="91">
        <v>0</v>
      </c>
      <c r="K204" s="91">
        <v>0</v>
      </c>
      <c r="L204" s="98">
        <v>0.5</v>
      </c>
      <c r="M204" s="52">
        <f>SUM(I204:L204)</f>
        <v>0.5</v>
      </c>
      <c r="N204" s="98">
        <v>0.5</v>
      </c>
      <c r="O204" s="53">
        <v>0</v>
      </c>
      <c r="P204" s="53">
        <v>0</v>
      </c>
      <c r="Q204" s="53">
        <v>0</v>
      </c>
      <c r="R204" s="52">
        <f>SUM(N204:Q204)</f>
        <v>0.5</v>
      </c>
      <c r="S204" s="53">
        <v>0</v>
      </c>
      <c r="T204" s="53">
        <v>0</v>
      </c>
      <c r="U204" s="53">
        <v>0</v>
      </c>
      <c r="V204" s="53">
        <v>0</v>
      </c>
      <c r="W204" s="52">
        <f>SUM(S204:V204)</f>
        <v>0</v>
      </c>
      <c r="X204" s="242"/>
      <c r="Y204" s="54"/>
    </row>
    <row r="205" spans="1:25" ht="15.3" customHeight="1" x14ac:dyDescent="0.5">
      <c r="A205" s="236"/>
      <c r="B205" s="95" t="s">
        <v>265</v>
      </c>
      <c r="C205" s="63" t="s">
        <v>78</v>
      </c>
      <c r="D205" s="237"/>
      <c r="E205" s="257"/>
      <c r="F205" s="239"/>
      <c r="G205" s="241"/>
      <c r="H205" s="94" t="s">
        <v>57</v>
      </c>
      <c r="I205" s="96">
        <f>'[2]Budget assumptions'!G745</f>
        <v>14490</v>
      </c>
      <c r="J205" s="53">
        <f>$I$205</f>
        <v>14490</v>
      </c>
      <c r="K205" s="53">
        <f>$I$205</f>
        <v>14490</v>
      </c>
      <c r="L205" s="53">
        <f>$I$205</f>
        <v>14490</v>
      </c>
      <c r="M205" s="52">
        <f>AVERAGE(I205:L205)</f>
        <v>14490</v>
      </c>
      <c r="N205" s="53">
        <f>$I$205</f>
        <v>14490</v>
      </c>
      <c r="O205" s="53">
        <f>$I$205</f>
        <v>14490</v>
      </c>
      <c r="P205" s="53">
        <f>$I$205</f>
        <v>14490</v>
      </c>
      <c r="Q205" s="53">
        <f>$I$205</f>
        <v>14490</v>
      </c>
      <c r="R205" s="52">
        <f>AVERAGE(N205:Q205)</f>
        <v>14490</v>
      </c>
      <c r="S205" s="53">
        <f>$I$205</f>
        <v>14490</v>
      </c>
      <c r="T205" s="53">
        <f>$I$205</f>
        <v>14490</v>
      </c>
      <c r="U205" s="53">
        <f>$I$205</f>
        <v>14490</v>
      </c>
      <c r="V205" s="53">
        <f>$I$205</f>
        <v>14490</v>
      </c>
      <c r="W205" s="52">
        <f>AVERAGE(S205:V205)</f>
        <v>14490</v>
      </c>
      <c r="X205" s="242"/>
      <c r="Y205" s="54"/>
    </row>
    <row r="206" spans="1:25" ht="15.3" customHeight="1" x14ac:dyDescent="0.5">
      <c r="A206" s="236"/>
      <c r="B206" s="97"/>
      <c r="C206" s="97"/>
      <c r="D206" s="237"/>
      <c r="E206" s="257"/>
      <c r="F206" s="240"/>
      <c r="G206" s="241"/>
      <c r="H206" s="94" t="s">
        <v>58</v>
      </c>
      <c r="I206" s="96">
        <f>I204*I205</f>
        <v>0</v>
      </c>
      <c r="J206" s="53">
        <f>J204*J205</f>
        <v>0</v>
      </c>
      <c r="K206" s="53">
        <f>K204*K205</f>
        <v>0</v>
      </c>
      <c r="L206" s="53">
        <f>L204*L205</f>
        <v>7245</v>
      </c>
      <c r="M206" s="52">
        <f>SUM(I206:L206)</f>
        <v>7245</v>
      </c>
      <c r="N206" s="53">
        <f>N204*N205</f>
        <v>7245</v>
      </c>
      <c r="O206" s="53">
        <f>O204*O205</f>
        <v>0</v>
      </c>
      <c r="P206" s="53">
        <f>P204*P205</f>
        <v>0</v>
      </c>
      <c r="Q206" s="53">
        <f>Q204*Q205</f>
        <v>0</v>
      </c>
      <c r="R206" s="52">
        <f>SUM(N206:Q206)</f>
        <v>7245</v>
      </c>
      <c r="S206" s="53">
        <f>S204*S205</f>
        <v>0</v>
      </c>
      <c r="T206" s="53">
        <f>T204*T205</f>
        <v>0</v>
      </c>
      <c r="U206" s="53">
        <f>U204*U205</f>
        <v>0</v>
      </c>
      <c r="V206" s="53">
        <f>V204*V205</f>
        <v>0</v>
      </c>
      <c r="W206" s="52">
        <f>SUM(S206:V206)</f>
        <v>0</v>
      </c>
      <c r="X206" s="242"/>
      <c r="Y206" s="54"/>
    </row>
    <row r="207" spans="1:25" ht="17.7" customHeight="1" x14ac:dyDescent="0.5">
      <c r="A207" s="290" t="s">
        <v>266</v>
      </c>
      <c r="B207" s="93" t="s">
        <v>267</v>
      </c>
      <c r="C207" s="63" t="s">
        <v>51</v>
      </c>
      <c r="D207" s="291" t="s">
        <v>268</v>
      </c>
      <c r="E207" s="291" t="s">
        <v>269</v>
      </c>
      <c r="F207" s="299" t="s">
        <v>270</v>
      </c>
      <c r="G207" s="241"/>
      <c r="H207" s="94" t="s">
        <v>54</v>
      </c>
      <c r="I207" s="94" t="s">
        <v>257</v>
      </c>
      <c r="J207" s="48" t="str">
        <f>I207</f>
        <v>Survey</v>
      </c>
      <c r="K207" s="48" t="str">
        <f>J207</f>
        <v>Survey</v>
      </c>
      <c r="L207" s="48" t="str">
        <f>K207</f>
        <v>Survey</v>
      </c>
      <c r="M207" s="56" t="str">
        <f>I207</f>
        <v>Survey</v>
      </c>
      <c r="N207" s="48" t="str">
        <f>M207</f>
        <v>Survey</v>
      </c>
      <c r="O207" s="48" t="str">
        <f>N207</f>
        <v>Survey</v>
      </c>
      <c r="P207" s="48" t="str">
        <f>O207</f>
        <v>Survey</v>
      </c>
      <c r="Q207" s="48" t="str">
        <f>P207</f>
        <v>Survey</v>
      </c>
      <c r="R207" s="56" t="str">
        <f>N207</f>
        <v>Survey</v>
      </c>
      <c r="S207" s="48" t="str">
        <f>R207</f>
        <v>Survey</v>
      </c>
      <c r="T207" s="48" t="str">
        <f>S207</f>
        <v>Survey</v>
      </c>
      <c r="U207" s="48" t="str">
        <f>T207</f>
        <v>Survey</v>
      </c>
      <c r="V207" s="48" t="str">
        <f>U207</f>
        <v>Survey</v>
      </c>
      <c r="W207" s="56" t="str">
        <f>S207</f>
        <v>Survey</v>
      </c>
      <c r="X207" s="242">
        <f>SUM(M210,R210,W210)</f>
        <v>11990</v>
      </c>
      <c r="Y207" s="54"/>
    </row>
    <row r="208" spans="1:25" ht="17.7" customHeight="1" x14ac:dyDescent="0.5">
      <c r="A208" s="236"/>
      <c r="B208" s="95" t="s">
        <v>271</v>
      </c>
      <c r="C208" s="63" t="s">
        <v>51</v>
      </c>
      <c r="D208" s="292"/>
      <c r="E208" s="292"/>
      <c r="F208" s="300"/>
      <c r="G208" s="241"/>
      <c r="H208" s="94" t="s">
        <v>56</v>
      </c>
      <c r="I208" s="96">
        <v>0</v>
      </c>
      <c r="J208" s="53">
        <v>0</v>
      </c>
      <c r="K208" s="53">
        <v>0</v>
      </c>
      <c r="L208" s="53">
        <v>0</v>
      </c>
      <c r="M208" s="52">
        <f>SUM(I208:L208)</f>
        <v>0</v>
      </c>
      <c r="N208" s="51">
        <v>0.3</v>
      </c>
      <c r="O208" s="51">
        <v>0.3</v>
      </c>
      <c r="P208" s="51">
        <v>0.4</v>
      </c>
      <c r="Q208" s="53">
        <v>0</v>
      </c>
      <c r="R208" s="52">
        <f>SUM(N208:Q208)</f>
        <v>1</v>
      </c>
      <c r="S208" s="53">
        <v>0</v>
      </c>
      <c r="T208" s="53">
        <v>0</v>
      </c>
      <c r="U208" s="53">
        <v>0</v>
      </c>
      <c r="V208" s="53">
        <v>0</v>
      </c>
      <c r="W208" s="52">
        <f>SUM(S208:V208)</f>
        <v>0</v>
      </c>
      <c r="X208" s="242"/>
      <c r="Y208" s="54"/>
    </row>
    <row r="209" spans="1:25" ht="17.7" customHeight="1" x14ac:dyDescent="0.5">
      <c r="A209" s="236"/>
      <c r="B209" s="95" t="s">
        <v>272</v>
      </c>
      <c r="C209" s="63" t="s">
        <v>78</v>
      </c>
      <c r="D209" s="292"/>
      <c r="E209" s="292"/>
      <c r="F209" s="300"/>
      <c r="G209" s="241"/>
      <c r="H209" s="94" t="s">
        <v>57</v>
      </c>
      <c r="I209" s="96">
        <f>'[2]Budget assumptions'!G764</f>
        <v>11990</v>
      </c>
      <c r="J209" s="53">
        <f>$I$209</f>
        <v>11990</v>
      </c>
      <c r="K209" s="53">
        <f>$I$209</f>
        <v>11990</v>
      </c>
      <c r="L209" s="53">
        <f>$I$209</f>
        <v>11990</v>
      </c>
      <c r="M209" s="52">
        <f>AVERAGE(I209:L209)</f>
        <v>11990</v>
      </c>
      <c r="N209" s="53">
        <f>$I$209</f>
        <v>11990</v>
      </c>
      <c r="O209" s="53">
        <f>$I$209</f>
        <v>11990</v>
      </c>
      <c r="P209" s="53">
        <f>$I$209</f>
        <v>11990</v>
      </c>
      <c r="Q209" s="53">
        <f>$I$209</f>
        <v>11990</v>
      </c>
      <c r="R209" s="52">
        <f>AVERAGE(N209:Q209)</f>
        <v>11990</v>
      </c>
      <c r="S209" s="53">
        <f>$I$209</f>
        <v>11990</v>
      </c>
      <c r="T209" s="53">
        <f>$I$209</f>
        <v>11990</v>
      </c>
      <c r="U209" s="53">
        <f>$I$209</f>
        <v>11990</v>
      </c>
      <c r="V209" s="53">
        <f>$I$209</f>
        <v>11990</v>
      </c>
      <c r="W209" s="52">
        <f>AVERAGE(S209:V209)</f>
        <v>11990</v>
      </c>
      <c r="X209" s="242"/>
      <c r="Y209" s="54"/>
    </row>
    <row r="210" spans="1:25" ht="17.7" customHeight="1" x14ac:dyDescent="0.5">
      <c r="A210" s="236"/>
      <c r="B210" s="97"/>
      <c r="C210" s="97"/>
      <c r="D210" s="293"/>
      <c r="E210" s="293"/>
      <c r="F210" s="301"/>
      <c r="G210" s="241"/>
      <c r="H210" s="94" t="s">
        <v>58</v>
      </c>
      <c r="I210" s="96">
        <f>I208*I209</f>
        <v>0</v>
      </c>
      <c r="J210" s="53">
        <f>J208*J209</f>
        <v>0</v>
      </c>
      <c r="K210" s="53">
        <f>K208*K209</f>
        <v>0</v>
      </c>
      <c r="L210" s="53">
        <f>L208*L209</f>
        <v>0</v>
      </c>
      <c r="M210" s="52">
        <f>SUM(I210:L210)</f>
        <v>0</v>
      </c>
      <c r="N210" s="53">
        <f>N208*N209</f>
        <v>3597</v>
      </c>
      <c r="O210" s="53">
        <f>O208*O209</f>
        <v>3597</v>
      </c>
      <c r="P210" s="53">
        <f>P208*P209</f>
        <v>4796</v>
      </c>
      <c r="Q210" s="53">
        <f>Q208*Q209</f>
        <v>0</v>
      </c>
      <c r="R210" s="52">
        <f>SUM(N210:Q210)</f>
        <v>11990</v>
      </c>
      <c r="S210" s="53">
        <f>S208*S209</f>
        <v>0</v>
      </c>
      <c r="T210" s="53">
        <f>T208*T209</f>
        <v>0</v>
      </c>
      <c r="U210" s="53">
        <f>U208*U209</f>
        <v>0</v>
      </c>
      <c r="V210" s="53">
        <f>V208*V209</f>
        <v>0</v>
      </c>
      <c r="W210" s="52">
        <f>SUM(S210:V210)</f>
        <v>0</v>
      </c>
      <c r="X210" s="242"/>
      <c r="Y210" s="54"/>
    </row>
    <row r="211" spans="1:25" ht="25.5" customHeight="1" x14ac:dyDescent="0.5">
      <c r="A211" s="290" t="s">
        <v>273</v>
      </c>
      <c r="B211" s="93" t="s">
        <v>274</v>
      </c>
      <c r="C211" s="63" t="s">
        <v>123</v>
      </c>
      <c r="D211" s="291" t="s">
        <v>275</v>
      </c>
      <c r="E211" s="302" t="s">
        <v>276</v>
      </c>
      <c r="F211" s="305" t="s">
        <v>121</v>
      </c>
      <c r="G211" s="241"/>
      <c r="H211" s="94" t="s">
        <v>54</v>
      </c>
      <c r="I211" s="94" t="s">
        <v>277</v>
      </c>
      <c r="J211" s="48" t="str">
        <f>I211</f>
        <v>Set</v>
      </c>
      <c r="K211" s="48" t="str">
        <f>J211</f>
        <v>Set</v>
      </c>
      <c r="L211" s="48" t="str">
        <f>K211</f>
        <v>Set</v>
      </c>
      <c r="M211" s="56" t="str">
        <f>I211</f>
        <v>Set</v>
      </c>
      <c r="N211" s="48" t="str">
        <f>M211</f>
        <v>Set</v>
      </c>
      <c r="O211" s="48" t="str">
        <f>N211</f>
        <v>Set</v>
      </c>
      <c r="P211" s="48" t="str">
        <f>O211</f>
        <v>Set</v>
      </c>
      <c r="Q211" s="48" t="str">
        <f>P211</f>
        <v>Set</v>
      </c>
      <c r="R211" s="56" t="str">
        <f>N211</f>
        <v>Set</v>
      </c>
      <c r="S211" s="48" t="str">
        <f>R211</f>
        <v>Set</v>
      </c>
      <c r="T211" s="48" t="str">
        <f>S211</f>
        <v>Set</v>
      </c>
      <c r="U211" s="48" t="str">
        <f>T211</f>
        <v>Set</v>
      </c>
      <c r="V211" s="48" t="str">
        <f>U211</f>
        <v>Set</v>
      </c>
      <c r="W211" s="56" t="str">
        <f>S211</f>
        <v>Set</v>
      </c>
      <c r="X211" s="242">
        <f>SUM(M214,R214,W214)</f>
        <v>19036</v>
      </c>
      <c r="Y211" s="54"/>
    </row>
    <row r="212" spans="1:25" ht="25.5" customHeight="1" x14ac:dyDescent="0.5">
      <c r="A212" s="236"/>
      <c r="B212" s="95"/>
      <c r="C212" s="95"/>
      <c r="D212" s="292"/>
      <c r="E212" s="303"/>
      <c r="F212" s="305"/>
      <c r="G212" s="241"/>
      <c r="H212" s="94" t="s">
        <v>56</v>
      </c>
      <c r="I212" s="96">
        <v>0</v>
      </c>
      <c r="J212" s="53">
        <v>0</v>
      </c>
      <c r="K212" s="53">
        <v>0</v>
      </c>
      <c r="L212" s="53">
        <v>0</v>
      </c>
      <c r="M212" s="52">
        <f>SUM(I212:L212)</f>
        <v>0</v>
      </c>
      <c r="N212" s="53">
        <v>0</v>
      </c>
      <c r="O212" s="51">
        <v>0.5</v>
      </c>
      <c r="P212" s="51">
        <v>0.5</v>
      </c>
      <c r="Q212" s="53">
        <v>0</v>
      </c>
      <c r="R212" s="52">
        <f>SUM(N212:Q212)</f>
        <v>1</v>
      </c>
      <c r="S212" s="53">
        <v>0</v>
      </c>
      <c r="T212" s="53">
        <v>0</v>
      </c>
      <c r="U212" s="53">
        <v>0</v>
      </c>
      <c r="V212" s="53">
        <v>0</v>
      </c>
      <c r="W212" s="52">
        <f>SUM(S212:V212)</f>
        <v>0</v>
      </c>
      <c r="X212" s="242"/>
      <c r="Y212" s="54"/>
    </row>
    <row r="213" spans="1:25" ht="25.5" customHeight="1" x14ac:dyDescent="0.5">
      <c r="A213" s="236"/>
      <c r="B213" s="95"/>
      <c r="C213" s="95"/>
      <c r="D213" s="292"/>
      <c r="E213" s="303"/>
      <c r="F213" s="305"/>
      <c r="G213" s="241"/>
      <c r="H213" s="94" t="s">
        <v>57</v>
      </c>
      <c r="I213" s="96">
        <f>'[2]Budget assumptions'!D788</f>
        <v>19036</v>
      </c>
      <c r="J213" s="53">
        <f>$I$213</f>
        <v>19036</v>
      </c>
      <c r="K213" s="53">
        <f>$I$213</f>
        <v>19036</v>
      </c>
      <c r="L213" s="53">
        <f>$I$213</f>
        <v>19036</v>
      </c>
      <c r="M213" s="52">
        <f>AVERAGE(I213:L213)</f>
        <v>19036</v>
      </c>
      <c r="N213" s="53">
        <f>$I$213</f>
        <v>19036</v>
      </c>
      <c r="O213" s="53">
        <f>$I$213</f>
        <v>19036</v>
      </c>
      <c r="P213" s="53">
        <f>$I$213</f>
        <v>19036</v>
      </c>
      <c r="Q213" s="53">
        <f>$I$213</f>
        <v>19036</v>
      </c>
      <c r="R213" s="52">
        <f>AVERAGE(N213:Q213)</f>
        <v>19036</v>
      </c>
      <c r="S213" s="53">
        <f>$I$213</f>
        <v>19036</v>
      </c>
      <c r="T213" s="53">
        <f>$I$213</f>
        <v>19036</v>
      </c>
      <c r="U213" s="53">
        <f>$I$213</f>
        <v>19036</v>
      </c>
      <c r="V213" s="53">
        <f>$I$213</f>
        <v>19036</v>
      </c>
      <c r="W213" s="52">
        <f>AVERAGE(S213:V213)</f>
        <v>19036</v>
      </c>
      <c r="X213" s="242"/>
      <c r="Y213" s="54"/>
    </row>
    <row r="214" spans="1:25" ht="25.5" customHeight="1" x14ac:dyDescent="0.5">
      <c r="A214" s="236"/>
      <c r="B214" s="97"/>
      <c r="C214" s="97"/>
      <c r="D214" s="293"/>
      <c r="E214" s="304"/>
      <c r="F214" s="305"/>
      <c r="G214" s="241"/>
      <c r="H214" s="94" t="s">
        <v>58</v>
      </c>
      <c r="I214" s="96">
        <f>I212*I213</f>
        <v>0</v>
      </c>
      <c r="J214" s="53">
        <f>J212*J213</f>
        <v>0</v>
      </c>
      <c r="K214" s="53">
        <f>K212*K213</f>
        <v>0</v>
      </c>
      <c r="L214" s="53">
        <f>L212*L213</f>
        <v>0</v>
      </c>
      <c r="M214" s="52">
        <f>SUM(I214:L214)</f>
        <v>0</v>
      </c>
      <c r="N214" s="53">
        <f>N212*N213</f>
        <v>0</v>
      </c>
      <c r="O214" s="53">
        <f>O212*O213</f>
        <v>9518</v>
      </c>
      <c r="P214" s="53">
        <f>P212*P213</f>
        <v>9518</v>
      </c>
      <c r="Q214" s="53">
        <f>Q212*Q213</f>
        <v>0</v>
      </c>
      <c r="R214" s="52">
        <f>SUM(N214:Q214)</f>
        <v>19036</v>
      </c>
      <c r="S214" s="53">
        <f>S212*S213</f>
        <v>0</v>
      </c>
      <c r="T214" s="53">
        <f>T212*T213</f>
        <v>0</v>
      </c>
      <c r="U214" s="53">
        <f>U212*U213</f>
        <v>0</v>
      </c>
      <c r="V214" s="53">
        <f>V212*V213</f>
        <v>0</v>
      </c>
      <c r="W214" s="52">
        <f>SUM(S214:V214)</f>
        <v>0</v>
      </c>
      <c r="X214" s="242"/>
      <c r="Y214" s="54"/>
    </row>
    <row r="215" spans="1:25" ht="16.8" customHeight="1" x14ac:dyDescent="0.5">
      <c r="A215" s="290" t="s">
        <v>278</v>
      </c>
      <c r="B215" s="93" t="s">
        <v>279</v>
      </c>
      <c r="C215" s="63" t="s">
        <v>280</v>
      </c>
      <c r="D215" s="291" t="s">
        <v>281</v>
      </c>
      <c r="E215" s="291" t="s">
        <v>282</v>
      </c>
      <c r="F215" s="305" t="s">
        <v>283</v>
      </c>
      <c r="G215" s="241"/>
      <c r="H215" s="94" t="s">
        <v>54</v>
      </c>
      <c r="I215" s="94" t="s">
        <v>277</v>
      </c>
      <c r="J215" s="48" t="str">
        <f>I215</f>
        <v>Set</v>
      </c>
      <c r="K215" s="48" t="str">
        <f>J215</f>
        <v>Set</v>
      </c>
      <c r="L215" s="48" t="str">
        <f>K215</f>
        <v>Set</v>
      </c>
      <c r="M215" s="56" t="str">
        <f>I215</f>
        <v>Set</v>
      </c>
      <c r="N215" s="48" t="str">
        <f>M215</f>
        <v>Set</v>
      </c>
      <c r="O215" s="48" t="str">
        <f>N215</f>
        <v>Set</v>
      </c>
      <c r="P215" s="48" t="str">
        <f>O215</f>
        <v>Set</v>
      </c>
      <c r="Q215" s="48" t="str">
        <f>P215</f>
        <v>Set</v>
      </c>
      <c r="R215" s="56" t="str">
        <f>N215</f>
        <v>Set</v>
      </c>
      <c r="S215" s="48" t="str">
        <f>R215</f>
        <v>Set</v>
      </c>
      <c r="T215" s="48" t="str">
        <f>S215</f>
        <v>Set</v>
      </c>
      <c r="U215" s="48" t="str">
        <f>T215</f>
        <v>Set</v>
      </c>
      <c r="V215" s="48" t="str">
        <f>U215</f>
        <v>Set</v>
      </c>
      <c r="W215" s="56" t="str">
        <f>S215</f>
        <v>Set</v>
      </c>
      <c r="X215" s="242">
        <f>SUM(M218,R218,W218)</f>
        <v>11400</v>
      </c>
      <c r="Y215" s="54"/>
    </row>
    <row r="216" spans="1:25" ht="16.8" customHeight="1" x14ac:dyDescent="0.5">
      <c r="A216" s="236"/>
      <c r="B216" s="95"/>
      <c r="C216" s="95"/>
      <c r="D216" s="292"/>
      <c r="E216" s="292"/>
      <c r="F216" s="305"/>
      <c r="G216" s="241"/>
      <c r="H216" s="94" t="s">
        <v>56</v>
      </c>
      <c r="I216" s="96">
        <v>0</v>
      </c>
      <c r="J216" s="53">
        <v>0</v>
      </c>
      <c r="K216" s="53">
        <v>0</v>
      </c>
      <c r="L216" s="53">
        <v>0</v>
      </c>
      <c r="M216" s="52">
        <f>SUM(I216:L216)</f>
        <v>0</v>
      </c>
      <c r="N216" s="53">
        <v>0</v>
      </c>
      <c r="O216" s="51">
        <v>0.3</v>
      </c>
      <c r="P216" s="51">
        <v>0.3</v>
      </c>
      <c r="Q216" s="51">
        <v>0.4</v>
      </c>
      <c r="R216" s="52">
        <f>SUM(N216:Q216)</f>
        <v>1</v>
      </c>
      <c r="S216" s="53">
        <v>0</v>
      </c>
      <c r="T216" s="53">
        <v>0</v>
      </c>
      <c r="U216" s="53">
        <v>0</v>
      </c>
      <c r="V216" s="53">
        <v>0</v>
      </c>
      <c r="W216" s="52">
        <f>SUM(S216:V216)</f>
        <v>0</v>
      </c>
      <c r="X216" s="242"/>
      <c r="Y216" s="54"/>
    </row>
    <row r="217" spans="1:25" ht="16.8" customHeight="1" x14ac:dyDescent="0.5">
      <c r="A217" s="236"/>
      <c r="B217" s="95"/>
      <c r="C217" s="95"/>
      <c r="D217" s="292"/>
      <c r="E217" s="292"/>
      <c r="F217" s="305"/>
      <c r="G217" s="241"/>
      <c r="H217" s="94" t="s">
        <v>57</v>
      </c>
      <c r="I217" s="96">
        <f>'[2]Budget assumptions'!G798</f>
        <v>11400</v>
      </c>
      <c r="J217" s="53">
        <f>$I$217</f>
        <v>11400</v>
      </c>
      <c r="K217" s="53">
        <f>$I$217</f>
        <v>11400</v>
      </c>
      <c r="L217" s="53">
        <f>$I$217</f>
        <v>11400</v>
      </c>
      <c r="M217" s="52">
        <f>AVERAGE(I217:L217)</f>
        <v>11400</v>
      </c>
      <c r="N217" s="53">
        <f>$I$217</f>
        <v>11400</v>
      </c>
      <c r="O217" s="53">
        <f>$I$217</f>
        <v>11400</v>
      </c>
      <c r="P217" s="53">
        <f>$I$217</f>
        <v>11400</v>
      </c>
      <c r="Q217" s="53">
        <f>$I$217</f>
        <v>11400</v>
      </c>
      <c r="R217" s="52">
        <f>AVERAGE(N217:Q217)</f>
        <v>11400</v>
      </c>
      <c r="S217" s="53">
        <f>$I$217</f>
        <v>11400</v>
      </c>
      <c r="T217" s="53">
        <f>$I$217</f>
        <v>11400</v>
      </c>
      <c r="U217" s="53">
        <f>$I$217</f>
        <v>11400</v>
      </c>
      <c r="V217" s="53">
        <f>$I$217</f>
        <v>11400</v>
      </c>
      <c r="W217" s="52">
        <f>AVERAGE(S217:V217)</f>
        <v>11400</v>
      </c>
      <c r="X217" s="242"/>
      <c r="Y217" s="54"/>
    </row>
    <row r="218" spans="1:25" ht="16.8" customHeight="1" x14ac:dyDescent="0.5">
      <c r="A218" s="236"/>
      <c r="B218" s="97"/>
      <c r="C218" s="97"/>
      <c r="D218" s="293"/>
      <c r="E218" s="293"/>
      <c r="F218" s="305"/>
      <c r="G218" s="241"/>
      <c r="H218" s="94" t="s">
        <v>58</v>
      </c>
      <c r="I218" s="96">
        <f>I216*I217</f>
        <v>0</v>
      </c>
      <c r="J218" s="53">
        <f>J216*J217</f>
        <v>0</v>
      </c>
      <c r="K218" s="53">
        <f>K216*K217</f>
        <v>0</v>
      </c>
      <c r="L218" s="53">
        <f>L216*L217</f>
        <v>0</v>
      </c>
      <c r="M218" s="52">
        <f>SUM(I218:L218)</f>
        <v>0</v>
      </c>
      <c r="N218" s="53">
        <f>N216*N217</f>
        <v>0</v>
      </c>
      <c r="O218" s="53">
        <f>O216*O217</f>
        <v>3420</v>
      </c>
      <c r="P218" s="53">
        <f>P216*P217</f>
        <v>3420</v>
      </c>
      <c r="Q218" s="53">
        <f>Q216*Q217</f>
        <v>4560</v>
      </c>
      <c r="R218" s="52">
        <f>SUM(N218:Q218)</f>
        <v>11400</v>
      </c>
      <c r="S218" s="53">
        <f>S216*S217</f>
        <v>0</v>
      </c>
      <c r="T218" s="53">
        <f>T216*T217</f>
        <v>0</v>
      </c>
      <c r="U218" s="53">
        <f>U216*U217</f>
        <v>0</v>
      </c>
      <c r="V218" s="53">
        <f>V216*V217</f>
        <v>0</v>
      </c>
      <c r="W218" s="52">
        <f>SUM(S218:V218)</f>
        <v>0</v>
      </c>
      <c r="X218" s="242"/>
      <c r="Y218" s="54"/>
    </row>
    <row r="219" spans="1:25" ht="18.3" customHeight="1" x14ac:dyDescent="0.5">
      <c r="A219" s="290" t="s">
        <v>284</v>
      </c>
      <c r="B219" s="93" t="s">
        <v>285</v>
      </c>
      <c r="C219" s="63" t="s">
        <v>280</v>
      </c>
      <c r="D219" s="291" t="s">
        <v>286</v>
      </c>
      <c r="E219" s="291" t="s">
        <v>513</v>
      </c>
      <c r="F219" s="291" t="s">
        <v>121</v>
      </c>
      <c r="G219" s="241"/>
      <c r="H219" s="94" t="s">
        <v>54</v>
      </c>
      <c r="I219" s="94" t="s">
        <v>277</v>
      </c>
      <c r="J219" s="48" t="str">
        <f>I219</f>
        <v>Set</v>
      </c>
      <c r="K219" s="48" t="str">
        <f>J219</f>
        <v>Set</v>
      </c>
      <c r="L219" s="48" t="str">
        <f>K219</f>
        <v>Set</v>
      </c>
      <c r="M219" s="56" t="str">
        <f>I219</f>
        <v>Set</v>
      </c>
      <c r="N219" s="48" t="str">
        <f>M219</f>
        <v>Set</v>
      </c>
      <c r="O219" s="48" t="str">
        <f>N219</f>
        <v>Set</v>
      </c>
      <c r="P219" s="48" t="str">
        <f>O219</f>
        <v>Set</v>
      </c>
      <c r="Q219" s="48" t="str">
        <f>P219</f>
        <v>Set</v>
      </c>
      <c r="R219" s="56" t="str">
        <f>N219</f>
        <v>Set</v>
      </c>
      <c r="S219" s="48" t="str">
        <f>R219</f>
        <v>Set</v>
      </c>
      <c r="T219" s="48" t="str">
        <f>S219</f>
        <v>Set</v>
      </c>
      <c r="U219" s="48" t="str">
        <f>T219</f>
        <v>Set</v>
      </c>
      <c r="V219" s="48" t="str">
        <f>U219</f>
        <v>Set</v>
      </c>
      <c r="W219" s="56" t="str">
        <f>S219</f>
        <v>Set</v>
      </c>
      <c r="X219" s="242">
        <f>SUM(M222,R222,W222)</f>
        <v>94920</v>
      </c>
      <c r="Y219" s="64"/>
    </row>
    <row r="220" spans="1:25" ht="18.3" customHeight="1" x14ac:dyDescent="0.5">
      <c r="A220" s="236"/>
      <c r="B220" s="95"/>
      <c r="C220" s="95"/>
      <c r="D220" s="292"/>
      <c r="E220" s="292"/>
      <c r="F220" s="292"/>
      <c r="G220" s="241"/>
      <c r="H220" s="94" t="s">
        <v>56</v>
      </c>
      <c r="I220" s="96">
        <v>0</v>
      </c>
      <c r="J220" s="53">
        <v>0</v>
      </c>
      <c r="K220" s="53">
        <v>0</v>
      </c>
      <c r="L220" s="53">
        <v>0</v>
      </c>
      <c r="M220" s="52">
        <f>SUM(I220:L220)</f>
        <v>0</v>
      </c>
      <c r="N220" s="53">
        <v>0</v>
      </c>
      <c r="O220" s="53">
        <v>0</v>
      </c>
      <c r="P220" s="53">
        <v>0</v>
      </c>
      <c r="Q220" s="53">
        <v>0</v>
      </c>
      <c r="R220" s="52">
        <f>SUM(N220:Q220)</f>
        <v>0</v>
      </c>
      <c r="S220" s="51">
        <v>0.25</v>
      </c>
      <c r="T220" s="51">
        <v>0.25</v>
      </c>
      <c r="U220" s="51">
        <v>0.25</v>
      </c>
      <c r="V220" s="51">
        <v>0.25</v>
      </c>
      <c r="W220" s="52">
        <f>SUM(S220:V220)</f>
        <v>1</v>
      </c>
      <c r="X220" s="242"/>
      <c r="Y220" s="64"/>
    </row>
    <row r="221" spans="1:25" ht="18.3" customHeight="1" x14ac:dyDescent="0.5">
      <c r="A221" s="236"/>
      <c r="B221" s="95"/>
      <c r="C221" s="95"/>
      <c r="D221" s="292"/>
      <c r="E221" s="292"/>
      <c r="F221" s="292"/>
      <c r="G221" s="241"/>
      <c r="H221" s="94" t="s">
        <v>57</v>
      </c>
      <c r="I221" s="96">
        <f>'[2]Budget assumptions'!H806</f>
        <v>94920</v>
      </c>
      <c r="J221" s="53">
        <f>$I$221</f>
        <v>94920</v>
      </c>
      <c r="K221" s="53">
        <f>$I$221</f>
        <v>94920</v>
      </c>
      <c r="L221" s="53">
        <f>$I$221</f>
        <v>94920</v>
      </c>
      <c r="M221" s="52">
        <f>AVERAGE(I221:L221)</f>
        <v>94920</v>
      </c>
      <c r="N221" s="53">
        <f>$I$221</f>
        <v>94920</v>
      </c>
      <c r="O221" s="53">
        <f>$I$221</f>
        <v>94920</v>
      </c>
      <c r="P221" s="53">
        <f>$I$221</f>
        <v>94920</v>
      </c>
      <c r="Q221" s="53">
        <f>$I$221</f>
        <v>94920</v>
      </c>
      <c r="R221" s="52">
        <f>AVERAGE(N221:Q221)</f>
        <v>94920</v>
      </c>
      <c r="S221" s="53">
        <f>$I$221</f>
        <v>94920</v>
      </c>
      <c r="T221" s="53">
        <f>$I$221</f>
        <v>94920</v>
      </c>
      <c r="U221" s="53">
        <f>$I$221</f>
        <v>94920</v>
      </c>
      <c r="V221" s="53">
        <f>$I$221</f>
        <v>94920</v>
      </c>
      <c r="W221" s="52">
        <f>AVERAGE(S221:V221)</f>
        <v>94920</v>
      </c>
      <c r="X221" s="242"/>
      <c r="Y221" s="64"/>
    </row>
    <row r="222" spans="1:25" ht="18.3" customHeight="1" x14ac:dyDescent="0.5">
      <c r="A222" s="236"/>
      <c r="B222" s="97"/>
      <c r="C222" s="97"/>
      <c r="D222" s="293"/>
      <c r="E222" s="293"/>
      <c r="F222" s="293"/>
      <c r="G222" s="241"/>
      <c r="H222" s="94" t="s">
        <v>58</v>
      </c>
      <c r="I222" s="96">
        <f>I220*I221</f>
        <v>0</v>
      </c>
      <c r="J222" s="53">
        <f>J220*J221</f>
        <v>0</v>
      </c>
      <c r="K222" s="53">
        <f>K220*K221</f>
        <v>0</v>
      </c>
      <c r="L222" s="53">
        <f>L220*L221</f>
        <v>0</v>
      </c>
      <c r="M222" s="52">
        <f>SUM(I222:L222)</f>
        <v>0</v>
      </c>
      <c r="N222" s="53">
        <f>N220*N221</f>
        <v>0</v>
      </c>
      <c r="O222" s="53">
        <f>O220*O221</f>
        <v>0</v>
      </c>
      <c r="P222" s="53">
        <f>P220*P221</f>
        <v>0</v>
      </c>
      <c r="Q222" s="53">
        <f>Q220*Q221</f>
        <v>0</v>
      </c>
      <c r="R222" s="52">
        <f>SUM(N222:Q222)</f>
        <v>0</v>
      </c>
      <c r="S222" s="53">
        <f>S220*S221</f>
        <v>23730</v>
      </c>
      <c r="T222" s="53">
        <f>T220*T221</f>
        <v>23730</v>
      </c>
      <c r="U222" s="53">
        <f>U220*U221</f>
        <v>23730</v>
      </c>
      <c r="V222" s="53">
        <f>V220*V221</f>
        <v>23730</v>
      </c>
      <c r="W222" s="52">
        <f>SUM(S222:V222)</f>
        <v>94920</v>
      </c>
      <c r="X222" s="242"/>
      <c r="Y222" s="64"/>
    </row>
    <row r="223" spans="1:25" ht="16.5" customHeight="1" x14ac:dyDescent="0.5">
      <c r="A223" s="290" t="s">
        <v>287</v>
      </c>
      <c r="B223" s="93" t="s">
        <v>288</v>
      </c>
      <c r="C223" s="63" t="s">
        <v>66</v>
      </c>
      <c r="D223" s="291" t="s">
        <v>289</v>
      </c>
      <c r="E223" s="291" t="s">
        <v>290</v>
      </c>
      <c r="F223" s="291" t="s">
        <v>291</v>
      </c>
      <c r="G223" s="241"/>
      <c r="H223" s="94" t="s">
        <v>54</v>
      </c>
      <c r="I223" s="48" t="s">
        <v>68</v>
      </c>
      <c r="J223" s="48" t="str">
        <f>I223</f>
        <v>Training</v>
      </c>
      <c r="K223" s="48" t="str">
        <f>J223</f>
        <v>Training</v>
      </c>
      <c r="L223" s="48" t="str">
        <f>K223</f>
        <v>Training</v>
      </c>
      <c r="M223" s="56" t="str">
        <f>I223</f>
        <v>Training</v>
      </c>
      <c r="N223" s="48" t="str">
        <f>M223</f>
        <v>Training</v>
      </c>
      <c r="O223" s="48" t="str">
        <f>N223</f>
        <v>Training</v>
      </c>
      <c r="P223" s="48" t="str">
        <f>O223</f>
        <v>Training</v>
      </c>
      <c r="Q223" s="48" t="str">
        <f>P223</f>
        <v>Training</v>
      </c>
      <c r="R223" s="56" t="str">
        <f>N223</f>
        <v>Training</v>
      </c>
      <c r="S223" s="48" t="str">
        <f>R223</f>
        <v>Training</v>
      </c>
      <c r="T223" s="48" t="str">
        <f>S223</f>
        <v>Training</v>
      </c>
      <c r="U223" s="48" t="str">
        <f>T223</f>
        <v>Training</v>
      </c>
      <c r="V223" s="48" t="str">
        <f>U223</f>
        <v>Training</v>
      </c>
      <c r="W223" s="56" t="str">
        <f>S223</f>
        <v>Training</v>
      </c>
      <c r="X223" s="242">
        <f>SUM(M226,R226,W226)</f>
        <v>20934</v>
      </c>
      <c r="Y223" s="64"/>
    </row>
    <row r="224" spans="1:25" ht="16.5" customHeight="1" x14ac:dyDescent="0.5">
      <c r="A224" s="236"/>
      <c r="B224" s="95"/>
      <c r="C224" s="95"/>
      <c r="D224" s="292"/>
      <c r="E224" s="292"/>
      <c r="F224" s="292"/>
      <c r="G224" s="241"/>
      <c r="H224" s="94" t="s">
        <v>56</v>
      </c>
      <c r="I224" s="53">
        <v>0</v>
      </c>
      <c r="J224" s="53">
        <v>0</v>
      </c>
      <c r="K224" s="53">
        <v>1</v>
      </c>
      <c r="L224" s="53">
        <v>0</v>
      </c>
      <c r="M224" s="52">
        <f>SUM(I224:L224)</f>
        <v>1</v>
      </c>
      <c r="N224" s="53">
        <v>0</v>
      </c>
      <c r="O224" s="53">
        <v>1</v>
      </c>
      <c r="P224" s="53">
        <v>0</v>
      </c>
      <c r="Q224" s="53">
        <v>0</v>
      </c>
      <c r="R224" s="52">
        <f>SUM(N224:Q224)</f>
        <v>1</v>
      </c>
      <c r="S224" s="53">
        <v>0</v>
      </c>
      <c r="T224" s="53">
        <v>1</v>
      </c>
      <c r="U224" s="53">
        <v>0</v>
      </c>
      <c r="V224" s="53">
        <v>0</v>
      </c>
      <c r="W224" s="52">
        <f>SUM(S224:V224)</f>
        <v>1</v>
      </c>
      <c r="X224" s="242"/>
      <c r="Y224" s="64"/>
    </row>
    <row r="225" spans="1:25" ht="16.5" customHeight="1" x14ac:dyDescent="0.5">
      <c r="A225" s="236"/>
      <c r="B225" s="95"/>
      <c r="C225" s="95"/>
      <c r="D225" s="292"/>
      <c r="E225" s="292"/>
      <c r="F225" s="292"/>
      <c r="G225" s="241"/>
      <c r="H225" s="94" t="s">
        <v>57</v>
      </c>
      <c r="I225" s="53">
        <f>'[2]Budget assumptions'!H828</f>
        <v>6978</v>
      </c>
      <c r="J225" s="53">
        <f>$I$225</f>
        <v>6978</v>
      </c>
      <c r="K225" s="53">
        <f>$I$225</f>
        <v>6978</v>
      </c>
      <c r="L225" s="53">
        <f>$I$225</f>
        <v>6978</v>
      </c>
      <c r="M225" s="52">
        <f>AVERAGE(I225:L225)</f>
        <v>6978</v>
      </c>
      <c r="N225" s="53">
        <f>$I$225</f>
        <v>6978</v>
      </c>
      <c r="O225" s="53">
        <f>$I$225</f>
        <v>6978</v>
      </c>
      <c r="P225" s="53">
        <f>$I$225</f>
        <v>6978</v>
      </c>
      <c r="Q225" s="53">
        <f>$I$225</f>
        <v>6978</v>
      </c>
      <c r="R225" s="52">
        <f>AVERAGE(N225:Q225)</f>
        <v>6978</v>
      </c>
      <c r="S225" s="53">
        <f>$I$225</f>
        <v>6978</v>
      </c>
      <c r="T225" s="53">
        <f>$I$225</f>
        <v>6978</v>
      </c>
      <c r="U225" s="53">
        <f>$I$225</f>
        <v>6978</v>
      </c>
      <c r="V225" s="53">
        <f>$I$225</f>
        <v>6978</v>
      </c>
      <c r="W225" s="52">
        <f>AVERAGE(S225:V225)</f>
        <v>6978</v>
      </c>
      <c r="X225" s="242"/>
      <c r="Y225" s="64"/>
    </row>
    <row r="226" spans="1:25" ht="16.5" customHeight="1" x14ac:dyDescent="0.5">
      <c r="A226" s="236"/>
      <c r="B226" s="97"/>
      <c r="C226" s="97"/>
      <c r="D226" s="293"/>
      <c r="E226" s="293"/>
      <c r="F226" s="293"/>
      <c r="G226" s="241"/>
      <c r="H226" s="94" t="s">
        <v>58</v>
      </c>
      <c r="I226" s="53">
        <f>I224*I225</f>
        <v>0</v>
      </c>
      <c r="J226" s="53">
        <f>J224*J225</f>
        <v>0</v>
      </c>
      <c r="K226" s="53">
        <f>K224*K225</f>
        <v>6978</v>
      </c>
      <c r="L226" s="53">
        <f>L224*L225</f>
        <v>0</v>
      </c>
      <c r="M226" s="52">
        <f>SUM(I226:L226)</f>
        <v>6978</v>
      </c>
      <c r="N226" s="53">
        <f>N224*N225</f>
        <v>0</v>
      </c>
      <c r="O226" s="53">
        <f>O224*O225</f>
        <v>6978</v>
      </c>
      <c r="P226" s="53">
        <f>P224*P225</f>
        <v>0</v>
      </c>
      <c r="Q226" s="53">
        <f>Q224*Q225</f>
        <v>0</v>
      </c>
      <c r="R226" s="52">
        <f>SUM(N226:Q226)</f>
        <v>6978</v>
      </c>
      <c r="S226" s="53">
        <f>S224*S225</f>
        <v>0</v>
      </c>
      <c r="T226" s="53">
        <f>T224*T225</f>
        <v>6978</v>
      </c>
      <c r="U226" s="53">
        <f>U224*U225</f>
        <v>0</v>
      </c>
      <c r="V226" s="53">
        <f>V224*V225</f>
        <v>0</v>
      </c>
      <c r="W226" s="52">
        <f>SUM(S226:V226)</f>
        <v>6978</v>
      </c>
      <c r="X226" s="242"/>
      <c r="Y226" s="64"/>
    </row>
    <row r="227" spans="1:25" ht="13.5" customHeight="1" x14ac:dyDescent="0.5">
      <c r="A227" s="290" t="s">
        <v>292</v>
      </c>
      <c r="B227" s="93" t="s">
        <v>293</v>
      </c>
      <c r="C227" s="63" t="s">
        <v>280</v>
      </c>
      <c r="D227" s="291" t="s">
        <v>294</v>
      </c>
      <c r="E227" s="291" t="s">
        <v>295</v>
      </c>
      <c r="F227" s="291" t="s">
        <v>296</v>
      </c>
      <c r="G227" s="241"/>
      <c r="H227" s="94" t="s">
        <v>54</v>
      </c>
      <c r="I227" s="48" t="s">
        <v>101</v>
      </c>
      <c r="J227" s="48" t="str">
        <f>I227</f>
        <v>Event</v>
      </c>
      <c r="K227" s="48" t="str">
        <f>J227</f>
        <v>Event</v>
      </c>
      <c r="L227" s="48" t="str">
        <f>K227</f>
        <v>Event</v>
      </c>
      <c r="M227" s="56" t="str">
        <f>I227</f>
        <v>Event</v>
      </c>
      <c r="N227" s="48" t="str">
        <f>M227</f>
        <v>Event</v>
      </c>
      <c r="O227" s="48" t="str">
        <f>N227</f>
        <v>Event</v>
      </c>
      <c r="P227" s="48" t="str">
        <f>O227</f>
        <v>Event</v>
      </c>
      <c r="Q227" s="48" t="str">
        <f>P227</f>
        <v>Event</v>
      </c>
      <c r="R227" s="56" t="str">
        <f>N227</f>
        <v>Event</v>
      </c>
      <c r="S227" s="48" t="str">
        <f>R227</f>
        <v>Event</v>
      </c>
      <c r="T227" s="48" t="str">
        <f>S227</f>
        <v>Event</v>
      </c>
      <c r="U227" s="48" t="str">
        <f>T227</f>
        <v>Event</v>
      </c>
      <c r="V227" s="48" t="str">
        <f>U227</f>
        <v>Event</v>
      </c>
      <c r="W227" s="56" t="str">
        <f>S227</f>
        <v>Event</v>
      </c>
      <c r="X227" s="242">
        <f>SUM(M230,R230,W230)</f>
        <v>15000</v>
      </c>
      <c r="Y227" s="64"/>
    </row>
    <row r="228" spans="1:25" ht="13.5" customHeight="1" x14ac:dyDescent="0.5">
      <c r="A228" s="236"/>
      <c r="B228" s="95"/>
      <c r="C228" s="95"/>
      <c r="D228" s="292"/>
      <c r="E228" s="292"/>
      <c r="F228" s="292"/>
      <c r="G228" s="241"/>
      <c r="H228" s="94" t="s">
        <v>56</v>
      </c>
      <c r="I228" s="53">
        <v>0</v>
      </c>
      <c r="J228" s="53">
        <v>1</v>
      </c>
      <c r="K228" s="53">
        <v>0</v>
      </c>
      <c r="L228" s="53">
        <v>0</v>
      </c>
      <c r="M228" s="52">
        <f>SUM(I228:L228)</f>
        <v>1</v>
      </c>
      <c r="N228" s="53">
        <v>0</v>
      </c>
      <c r="O228" s="53">
        <v>1</v>
      </c>
      <c r="P228" s="53">
        <v>0</v>
      </c>
      <c r="Q228" s="53">
        <v>0</v>
      </c>
      <c r="R228" s="52">
        <f>SUM(N228:Q228)</f>
        <v>1</v>
      </c>
      <c r="S228" s="53">
        <v>0</v>
      </c>
      <c r="T228" s="53">
        <v>1</v>
      </c>
      <c r="U228" s="53">
        <v>0</v>
      </c>
      <c r="V228" s="53">
        <v>0</v>
      </c>
      <c r="W228" s="52">
        <f>SUM(S228:V228)</f>
        <v>1</v>
      </c>
      <c r="X228" s="242"/>
      <c r="Y228" s="64"/>
    </row>
    <row r="229" spans="1:25" ht="13.5" customHeight="1" x14ac:dyDescent="0.5">
      <c r="A229" s="236"/>
      <c r="B229" s="95"/>
      <c r="C229" s="95"/>
      <c r="D229" s="292"/>
      <c r="E229" s="292"/>
      <c r="F229" s="292"/>
      <c r="G229" s="241"/>
      <c r="H229" s="94" t="s">
        <v>57</v>
      </c>
      <c r="I229" s="53">
        <v>5000</v>
      </c>
      <c r="J229" s="53">
        <f>$I$229</f>
        <v>5000</v>
      </c>
      <c r="K229" s="53">
        <f>$I$229</f>
        <v>5000</v>
      </c>
      <c r="L229" s="53">
        <f>$I$229</f>
        <v>5000</v>
      </c>
      <c r="M229" s="52">
        <f>AVERAGE(I229:L229)</f>
        <v>5000</v>
      </c>
      <c r="N229" s="53">
        <f>$I$229</f>
        <v>5000</v>
      </c>
      <c r="O229" s="53">
        <f>$I$229</f>
        <v>5000</v>
      </c>
      <c r="P229" s="53">
        <f>$I$229</f>
        <v>5000</v>
      </c>
      <c r="Q229" s="53">
        <f>$I$229</f>
        <v>5000</v>
      </c>
      <c r="R229" s="52">
        <f>AVERAGE(N229:Q229)</f>
        <v>5000</v>
      </c>
      <c r="S229" s="53">
        <f>$I$229</f>
        <v>5000</v>
      </c>
      <c r="T229" s="53">
        <f>$I$229</f>
        <v>5000</v>
      </c>
      <c r="U229" s="53">
        <f>$I$229</f>
        <v>5000</v>
      </c>
      <c r="V229" s="53">
        <f>$I$229</f>
        <v>5000</v>
      </c>
      <c r="W229" s="52">
        <f>AVERAGE(S229:V229)</f>
        <v>5000</v>
      </c>
      <c r="X229" s="242"/>
      <c r="Y229" s="64"/>
    </row>
    <row r="230" spans="1:25" ht="13.5" customHeight="1" x14ac:dyDescent="0.5">
      <c r="A230" s="236"/>
      <c r="B230" s="97"/>
      <c r="C230" s="97"/>
      <c r="D230" s="293"/>
      <c r="E230" s="293"/>
      <c r="F230" s="293"/>
      <c r="G230" s="241"/>
      <c r="H230" s="94" t="s">
        <v>58</v>
      </c>
      <c r="I230" s="53">
        <f>I228*I229</f>
        <v>0</v>
      </c>
      <c r="J230" s="53">
        <f>J228*J229</f>
        <v>5000</v>
      </c>
      <c r="K230" s="53">
        <f>K228*K229</f>
        <v>0</v>
      </c>
      <c r="L230" s="53">
        <f>L228*L229</f>
        <v>0</v>
      </c>
      <c r="M230" s="52">
        <f>SUM(I230:L230)</f>
        <v>5000</v>
      </c>
      <c r="N230" s="53">
        <f>N228*N229</f>
        <v>0</v>
      </c>
      <c r="O230" s="53">
        <f>O228*O229</f>
        <v>5000</v>
      </c>
      <c r="P230" s="53">
        <f>P228*P229</f>
        <v>0</v>
      </c>
      <c r="Q230" s="53">
        <f>Q228*Q229</f>
        <v>0</v>
      </c>
      <c r="R230" s="52">
        <f>SUM(N230:Q230)</f>
        <v>5000</v>
      </c>
      <c r="S230" s="53">
        <f>S228*S229</f>
        <v>0</v>
      </c>
      <c r="T230" s="53">
        <f>T228*T229</f>
        <v>5000</v>
      </c>
      <c r="U230" s="53">
        <f>U228*U229</f>
        <v>0</v>
      </c>
      <c r="V230" s="53">
        <f>V228*V229</f>
        <v>0</v>
      </c>
      <c r="W230" s="52">
        <f>SUM(S230:V230)</f>
        <v>5000</v>
      </c>
      <c r="X230" s="242"/>
      <c r="Y230" s="64"/>
    </row>
    <row r="231" spans="1:25" ht="15.9" customHeight="1" x14ac:dyDescent="0.5">
      <c r="A231" s="290" t="s">
        <v>297</v>
      </c>
      <c r="B231" s="93" t="s">
        <v>298</v>
      </c>
      <c r="C231" s="63" t="s">
        <v>60</v>
      </c>
      <c r="D231" s="291" t="s">
        <v>299</v>
      </c>
      <c r="E231" s="291" t="s">
        <v>300</v>
      </c>
      <c r="F231" s="291" t="s">
        <v>301</v>
      </c>
      <c r="G231" s="241"/>
      <c r="H231" s="94" t="s">
        <v>54</v>
      </c>
      <c r="I231" s="48" t="s">
        <v>101</v>
      </c>
      <c r="J231" s="48" t="str">
        <f>I231</f>
        <v>Event</v>
      </c>
      <c r="K231" s="48" t="str">
        <f>J231</f>
        <v>Event</v>
      </c>
      <c r="L231" s="48" t="str">
        <f>K231</f>
        <v>Event</v>
      </c>
      <c r="M231" s="56" t="str">
        <f>I231</f>
        <v>Event</v>
      </c>
      <c r="N231" s="48" t="str">
        <f>M231</f>
        <v>Event</v>
      </c>
      <c r="O231" s="48" t="str">
        <f>N231</f>
        <v>Event</v>
      </c>
      <c r="P231" s="48" t="str">
        <f>O231</f>
        <v>Event</v>
      </c>
      <c r="Q231" s="48" t="str">
        <f>P231</f>
        <v>Event</v>
      </c>
      <c r="R231" s="56" t="str">
        <f>N231</f>
        <v>Event</v>
      </c>
      <c r="S231" s="48" t="str">
        <f>R231</f>
        <v>Event</v>
      </c>
      <c r="T231" s="48" t="str">
        <f>S231</f>
        <v>Event</v>
      </c>
      <c r="U231" s="48" t="str">
        <f>T231</f>
        <v>Event</v>
      </c>
      <c r="V231" s="48" t="str">
        <f>U231</f>
        <v>Event</v>
      </c>
      <c r="W231" s="56" t="str">
        <f>S231</f>
        <v>Event</v>
      </c>
      <c r="X231" s="242">
        <f>SUM(M234,R234,W234)</f>
        <v>38592</v>
      </c>
      <c r="Y231" s="64"/>
    </row>
    <row r="232" spans="1:25" ht="15.9" customHeight="1" x14ac:dyDescent="0.5">
      <c r="A232" s="236"/>
      <c r="B232" s="95"/>
      <c r="C232" s="95"/>
      <c r="D232" s="292"/>
      <c r="E232" s="292"/>
      <c r="F232" s="292"/>
      <c r="G232" s="241"/>
      <c r="H232" s="94" t="s">
        <v>56</v>
      </c>
      <c r="I232" s="53">
        <v>1</v>
      </c>
      <c r="J232" s="53">
        <v>0</v>
      </c>
      <c r="K232" s="53">
        <v>0</v>
      </c>
      <c r="L232" s="53">
        <v>0</v>
      </c>
      <c r="M232" s="52">
        <f>SUM(I232:L232)</f>
        <v>1</v>
      </c>
      <c r="N232" s="53">
        <v>1</v>
      </c>
      <c r="O232" s="53">
        <v>0</v>
      </c>
      <c r="P232" s="53">
        <v>0</v>
      </c>
      <c r="Q232" s="53">
        <v>0</v>
      </c>
      <c r="R232" s="52">
        <f>SUM(N232:Q232)</f>
        <v>1</v>
      </c>
      <c r="S232" s="53">
        <v>1</v>
      </c>
      <c r="T232" s="53">
        <v>0</v>
      </c>
      <c r="U232" s="53">
        <v>0</v>
      </c>
      <c r="V232" s="53">
        <v>0</v>
      </c>
      <c r="W232" s="52">
        <f>SUM(S232:V232)</f>
        <v>1</v>
      </c>
      <c r="X232" s="242"/>
      <c r="Y232" s="64"/>
    </row>
    <row r="233" spans="1:25" ht="15.9" customHeight="1" x14ac:dyDescent="0.5">
      <c r="A233" s="236"/>
      <c r="B233" s="95"/>
      <c r="C233" s="95"/>
      <c r="D233" s="292"/>
      <c r="E233" s="292"/>
      <c r="F233" s="292"/>
      <c r="G233" s="241"/>
      <c r="H233" s="94" t="s">
        <v>57</v>
      </c>
      <c r="I233" s="53">
        <f>'[2]Budget assumptions'!H845</f>
        <v>12864</v>
      </c>
      <c r="J233" s="53">
        <f>$I$233</f>
        <v>12864</v>
      </c>
      <c r="K233" s="53">
        <f>$I$233</f>
        <v>12864</v>
      </c>
      <c r="L233" s="53">
        <f>$I$233</f>
        <v>12864</v>
      </c>
      <c r="M233" s="52">
        <f>AVERAGE(I233:L233)</f>
        <v>12864</v>
      </c>
      <c r="N233" s="53">
        <f>$I$233</f>
        <v>12864</v>
      </c>
      <c r="O233" s="53">
        <f>$I$233</f>
        <v>12864</v>
      </c>
      <c r="P233" s="53">
        <f>$I$233</f>
        <v>12864</v>
      </c>
      <c r="Q233" s="53">
        <f>$I$233</f>
        <v>12864</v>
      </c>
      <c r="R233" s="52">
        <f>AVERAGE(N233:Q233)</f>
        <v>12864</v>
      </c>
      <c r="S233" s="53">
        <f>$I$233</f>
        <v>12864</v>
      </c>
      <c r="T233" s="53">
        <f>$I$233</f>
        <v>12864</v>
      </c>
      <c r="U233" s="53">
        <f>$I$233</f>
        <v>12864</v>
      </c>
      <c r="V233" s="53">
        <f>$I$233</f>
        <v>12864</v>
      </c>
      <c r="W233" s="52">
        <f>AVERAGE(S233:V233)</f>
        <v>12864</v>
      </c>
      <c r="X233" s="242"/>
      <c r="Y233" s="64"/>
    </row>
    <row r="234" spans="1:25" ht="15.9" customHeight="1" x14ac:dyDescent="0.5">
      <c r="A234" s="236"/>
      <c r="B234" s="97"/>
      <c r="C234" s="97"/>
      <c r="D234" s="293"/>
      <c r="E234" s="293"/>
      <c r="F234" s="293"/>
      <c r="G234" s="241"/>
      <c r="H234" s="94" t="s">
        <v>58</v>
      </c>
      <c r="I234" s="53">
        <f>I232*I233</f>
        <v>12864</v>
      </c>
      <c r="J234" s="53">
        <f>J232*J233</f>
        <v>0</v>
      </c>
      <c r="K234" s="53">
        <f>K232*K233</f>
        <v>0</v>
      </c>
      <c r="L234" s="53">
        <f>L232*L233</f>
        <v>0</v>
      </c>
      <c r="M234" s="52">
        <f>SUM(I234:L234)</f>
        <v>12864</v>
      </c>
      <c r="N234" s="53">
        <f>N232*N233</f>
        <v>12864</v>
      </c>
      <c r="O234" s="53">
        <f>O232*O233</f>
        <v>0</v>
      </c>
      <c r="P234" s="53">
        <f>P232*P233</f>
        <v>0</v>
      </c>
      <c r="Q234" s="53">
        <f>Q232*Q233</f>
        <v>0</v>
      </c>
      <c r="R234" s="52">
        <f>SUM(N234:Q234)</f>
        <v>12864</v>
      </c>
      <c r="S234" s="53">
        <f>S232*S233</f>
        <v>12864</v>
      </c>
      <c r="T234" s="53">
        <f>T232*T233</f>
        <v>0</v>
      </c>
      <c r="U234" s="53">
        <f>U232*U233</f>
        <v>0</v>
      </c>
      <c r="V234" s="53">
        <f>V232*V233</f>
        <v>0</v>
      </c>
      <c r="W234" s="52">
        <f>SUM(S234:V234)</f>
        <v>12864</v>
      </c>
      <c r="X234" s="242"/>
      <c r="Y234" s="64"/>
    </row>
    <row r="235" spans="1:25" ht="16.8" x14ac:dyDescent="0.5">
      <c r="A235" s="199">
        <v>3</v>
      </c>
      <c r="B235" s="200"/>
      <c r="C235" s="200"/>
      <c r="D235" s="306" t="s">
        <v>302</v>
      </c>
      <c r="E235" s="307"/>
      <c r="F235" s="308"/>
      <c r="G235" s="99"/>
      <c r="H235" s="99"/>
      <c r="I235" s="100">
        <f>I236</f>
        <v>88381.189700000003</v>
      </c>
      <c r="J235" s="100">
        <f t="shared" ref="J235:X236" si="32">J236</f>
        <v>93627.4997</v>
      </c>
      <c r="K235" s="100">
        <f t="shared" si="32"/>
        <v>71566.4997</v>
      </c>
      <c r="L235" s="100">
        <f t="shared" si="32"/>
        <v>68867.4997</v>
      </c>
      <c r="M235" s="101">
        <f t="shared" si="32"/>
        <v>322442.6888</v>
      </c>
      <c r="N235" s="100">
        <f t="shared" si="32"/>
        <v>82458.4997</v>
      </c>
      <c r="O235" s="100">
        <f t="shared" si="32"/>
        <v>93627.4997</v>
      </c>
      <c r="P235" s="100">
        <f t="shared" si="32"/>
        <v>71415.4997</v>
      </c>
      <c r="Q235" s="100">
        <f t="shared" si="32"/>
        <v>68867.4997</v>
      </c>
      <c r="R235" s="101">
        <f t="shared" si="32"/>
        <v>316368.9988</v>
      </c>
      <c r="S235" s="100">
        <f t="shared" si="32"/>
        <v>82458.4997</v>
      </c>
      <c r="T235" s="100">
        <f t="shared" si="32"/>
        <v>93627.4997</v>
      </c>
      <c r="U235" s="100">
        <f t="shared" si="32"/>
        <v>71415.4997</v>
      </c>
      <c r="V235" s="100">
        <f t="shared" si="32"/>
        <v>69018.4997</v>
      </c>
      <c r="W235" s="101">
        <f t="shared" si="32"/>
        <v>316519.9988</v>
      </c>
      <c r="X235" s="102">
        <f>X236</f>
        <v>955331.68640000001</v>
      </c>
      <c r="Y235" s="38">
        <f>X235/X248</f>
        <v>0.11860604055067232</v>
      </c>
    </row>
    <row r="236" spans="1:25" ht="18.3" x14ac:dyDescent="0.5">
      <c r="A236" s="103"/>
      <c r="B236" s="103"/>
      <c r="C236" s="103"/>
      <c r="D236" s="309" t="s">
        <v>303</v>
      </c>
      <c r="E236" s="309"/>
      <c r="F236" s="309"/>
      <c r="G236" s="104"/>
      <c r="H236" s="104"/>
      <c r="I236" s="75">
        <f>I237</f>
        <v>88381.189700000003</v>
      </c>
      <c r="J236" s="75">
        <f t="shared" si="32"/>
        <v>93627.4997</v>
      </c>
      <c r="K236" s="75">
        <f t="shared" si="32"/>
        <v>71566.4997</v>
      </c>
      <c r="L236" s="75">
        <f t="shared" si="32"/>
        <v>68867.4997</v>
      </c>
      <c r="M236" s="75">
        <f t="shared" si="32"/>
        <v>322442.6888</v>
      </c>
      <c r="N236" s="75">
        <f t="shared" si="32"/>
        <v>82458.4997</v>
      </c>
      <c r="O236" s="75">
        <f t="shared" si="32"/>
        <v>93627.4997</v>
      </c>
      <c r="P236" s="75">
        <f t="shared" si="32"/>
        <v>71415.4997</v>
      </c>
      <c r="Q236" s="75">
        <f t="shared" si="32"/>
        <v>68867.4997</v>
      </c>
      <c r="R236" s="75">
        <f t="shared" si="32"/>
        <v>316368.9988</v>
      </c>
      <c r="S236" s="75">
        <f t="shared" si="32"/>
        <v>82458.4997</v>
      </c>
      <c r="T236" s="75">
        <f t="shared" si="32"/>
        <v>93627.4997</v>
      </c>
      <c r="U236" s="75">
        <f t="shared" si="32"/>
        <v>71415.4997</v>
      </c>
      <c r="V236" s="75">
        <f t="shared" si="32"/>
        <v>69018.4997</v>
      </c>
      <c r="W236" s="75">
        <f t="shared" si="32"/>
        <v>316519.9988</v>
      </c>
      <c r="X236" s="201">
        <f t="shared" si="32"/>
        <v>955331.68640000001</v>
      </c>
      <c r="Y236" s="54"/>
    </row>
    <row r="237" spans="1:25" ht="18.3" x14ac:dyDescent="0.5">
      <c r="A237" s="105" t="s">
        <v>304</v>
      </c>
      <c r="B237" s="106"/>
      <c r="C237" s="106"/>
      <c r="D237" s="310" t="s">
        <v>305</v>
      </c>
      <c r="E237" s="311"/>
      <c r="F237" s="312"/>
      <c r="G237" s="107"/>
      <c r="H237" s="107"/>
      <c r="I237" s="203">
        <f t="shared" ref="I237:X237" si="33">SUM(I238)</f>
        <v>88381.189700000003</v>
      </c>
      <c r="J237" s="203">
        <f t="shared" si="33"/>
        <v>93627.4997</v>
      </c>
      <c r="K237" s="203">
        <f t="shared" si="33"/>
        <v>71566.4997</v>
      </c>
      <c r="L237" s="203">
        <f t="shared" si="33"/>
        <v>68867.4997</v>
      </c>
      <c r="M237" s="204">
        <f t="shared" si="33"/>
        <v>322442.6888</v>
      </c>
      <c r="N237" s="203">
        <f t="shared" si="33"/>
        <v>82458.4997</v>
      </c>
      <c r="O237" s="203">
        <f t="shared" si="33"/>
        <v>93627.4997</v>
      </c>
      <c r="P237" s="203">
        <f t="shared" si="33"/>
        <v>71415.4997</v>
      </c>
      <c r="Q237" s="203">
        <f t="shared" si="33"/>
        <v>68867.4997</v>
      </c>
      <c r="R237" s="204">
        <f t="shared" si="33"/>
        <v>316368.9988</v>
      </c>
      <c r="S237" s="203">
        <f t="shared" si="33"/>
        <v>82458.4997</v>
      </c>
      <c r="T237" s="203">
        <f t="shared" si="33"/>
        <v>93627.4997</v>
      </c>
      <c r="U237" s="203">
        <f t="shared" si="33"/>
        <v>71415.4997</v>
      </c>
      <c r="V237" s="203">
        <f t="shared" si="33"/>
        <v>69018.4997</v>
      </c>
      <c r="W237" s="204">
        <f t="shared" si="33"/>
        <v>316519.9988</v>
      </c>
      <c r="X237" s="205">
        <f t="shared" si="33"/>
        <v>955331.68640000001</v>
      </c>
      <c r="Y237" s="54"/>
    </row>
    <row r="238" spans="1:25" ht="18.3" x14ac:dyDescent="0.5">
      <c r="A238" s="105" t="s">
        <v>306</v>
      </c>
      <c r="B238" s="106"/>
      <c r="C238" s="106"/>
      <c r="D238" s="313" t="s">
        <v>307</v>
      </c>
      <c r="E238" s="311"/>
      <c r="F238" s="312"/>
      <c r="G238" s="108"/>
      <c r="H238" s="108"/>
      <c r="I238" s="109">
        <f>SUM(I239:I245)</f>
        <v>88381.189700000003</v>
      </c>
      <c r="J238" s="109">
        <f t="shared" ref="J238:X238" si="34">SUM(J239:J245)</f>
        <v>93627.4997</v>
      </c>
      <c r="K238" s="109">
        <f t="shared" si="34"/>
        <v>71566.4997</v>
      </c>
      <c r="L238" s="109">
        <f t="shared" si="34"/>
        <v>68867.4997</v>
      </c>
      <c r="M238" s="110">
        <f t="shared" si="34"/>
        <v>322442.6888</v>
      </c>
      <c r="N238" s="109">
        <f t="shared" si="34"/>
        <v>82458.4997</v>
      </c>
      <c r="O238" s="109">
        <f t="shared" si="34"/>
        <v>93627.4997</v>
      </c>
      <c r="P238" s="109">
        <f t="shared" si="34"/>
        <v>71415.4997</v>
      </c>
      <c r="Q238" s="109">
        <f t="shared" si="34"/>
        <v>68867.4997</v>
      </c>
      <c r="R238" s="110">
        <f t="shared" si="34"/>
        <v>316368.9988</v>
      </c>
      <c r="S238" s="109">
        <f t="shared" si="34"/>
        <v>82458.4997</v>
      </c>
      <c r="T238" s="109">
        <f t="shared" si="34"/>
        <v>93627.4997</v>
      </c>
      <c r="U238" s="109">
        <f t="shared" si="34"/>
        <v>71415.4997</v>
      </c>
      <c r="V238" s="109">
        <f t="shared" si="34"/>
        <v>69018.4997</v>
      </c>
      <c r="W238" s="110">
        <f t="shared" si="34"/>
        <v>316519.9988</v>
      </c>
      <c r="X238" s="207">
        <f t="shared" si="34"/>
        <v>955331.68640000001</v>
      </c>
      <c r="Y238" s="54"/>
    </row>
    <row r="239" spans="1:25" s="118" customFormat="1" ht="24.6" x14ac:dyDescent="0.5">
      <c r="A239" s="111"/>
      <c r="B239" s="111">
        <v>107</v>
      </c>
      <c r="C239" s="55" t="s">
        <v>95</v>
      </c>
      <c r="D239" s="112" t="s">
        <v>308</v>
      </c>
      <c r="E239" s="112" t="s">
        <v>309</v>
      </c>
      <c r="F239" s="113"/>
      <c r="G239" s="114"/>
      <c r="H239" s="115"/>
      <c r="I239" s="53">
        <f>'[4]PR_PM_costs 2020'!$E$12</f>
        <v>62406</v>
      </c>
      <c r="J239" s="53">
        <f>'[4]PR_PM_costs 2020'!$I$12</f>
        <v>62406</v>
      </c>
      <c r="K239" s="53">
        <f>'[4]PR_PM_costs 2020'!$M$12</f>
        <v>62406</v>
      </c>
      <c r="L239" s="53">
        <f>'[4]PR_PM_costs 2020'!$Q$12</f>
        <v>62406</v>
      </c>
      <c r="M239" s="52">
        <f>SUM(I239:L239)</f>
        <v>249624</v>
      </c>
      <c r="N239" s="53">
        <f>'[4]PR_PM_costs 2021'!$E$12</f>
        <v>62406</v>
      </c>
      <c r="O239" s="53">
        <f>'[4]PR_PM_costs 2021'!$I$12</f>
        <v>62406</v>
      </c>
      <c r="P239" s="53">
        <f>'[4]PR_PM_costs 2021'!$M$12</f>
        <v>62406</v>
      </c>
      <c r="Q239" s="53">
        <f>'[4]PR_PM_costs 2021'!$Q$12</f>
        <v>62406</v>
      </c>
      <c r="R239" s="52">
        <f>SUM(N239:Q239)</f>
        <v>249624</v>
      </c>
      <c r="S239" s="53">
        <f>'[4]PR_PM_costs 2022'!$E$12</f>
        <v>62406</v>
      </c>
      <c r="T239" s="53">
        <f>'[4]PR_PM_costs 2022'!$I$12</f>
        <v>62406</v>
      </c>
      <c r="U239" s="53">
        <f>'[4]PR_PM_costs 2022'!$M$12</f>
        <v>62406</v>
      </c>
      <c r="V239" s="53">
        <f>'[4]PR_PM_costs 2022'!$Q$12</f>
        <v>62406</v>
      </c>
      <c r="W239" s="52">
        <f>SUM(S239:V239)</f>
        <v>249624</v>
      </c>
      <c r="X239" s="116">
        <f>SUM(M239,R239,W239)</f>
        <v>748872</v>
      </c>
      <c r="Y239" s="117"/>
    </row>
    <row r="240" spans="1:25" s="118" customFormat="1" ht="15.6" hidden="1" x14ac:dyDescent="0.5">
      <c r="A240" s="111"/>
      <c r="B240" s="111">
        <v>108</v>
      </c>
      <c r="C240" s="55" t="s">
        <v>224</v>
      </c>
      <c r="D240" s="112"/>
      <c r="E240" s="112"/>
      <c r="F240" s="113"/>
      <c r="G240" s="114"/>
      <c r="H240" s="115"/>
      <c r="I240" s="208"/>
      <c r="J240" s="208"/>
      <c r="K240" s="208"/>
      <c r="L240" s="208"/>
      <c r="M240" s="209"/>
      <c r="N240" s="208"/>
      <c r="O240" s="208"/>
      <c r="P240" s="208"/>
      <c r="Q240" s="208"/>
      <c r="R240" s="209"/>
      <c r="S240" s="208"/>
      <c r="T240" s="208"/>
      <c r="U240" s="208"/>
      <c r="V240" s="208"/>
      <c r="W240" s="209"/>
      <c r="X240" s="116"/>
      <c r="Y240" s="117"/>
    </row>
    <row r="241" spans="1:32" s="118" customFormat="1" ht="36.9" hidden="1" x14ac:dyDescent="0.5">
      <c r="A241" s="111"/>
      <c r="B241" s="111">
        <v>109</v>
      </c>
      <c r="C241" s="55" t="s">
        <v>90</v>
      </c>
      <c r="D241" s="112"/>
      <c r="E241" s="112"/>
      <c r="F241" s="113"/>
      <c r="G241" s="114"/>
      <c r="H241" s="115"/>
      <c r="I241" s="208"/>
      <c r="J241" s="208"/>
      <c r="K241" s="208"/>
      <c r="L241" s="208"/>
      <c r="M241" s="209"/>
      <c r="N241" s="208"/>
      <c r="O241" s="208"/>
      <c r="P241" s="208"/>
      <c r="Q241" s="208"/>
      <c r="R241" s="209"/>
      <c r="S241" s="208"/>
      <c r="T241" s="208"/>
      <c r="U241" s="208"/>
      <c r="V241" s="208"/>
      <c r="W241" s="209"/>
      <c r="X241" s="116"/>
      <c r="Y241" s="117"/>
    </row>
    <row r="242" spans="1:32" s="118" customFormat="1" ht="15.6" hidden="1" x14ac:dyDescent="0.5">
      <c r="A242" s="111"/>
      <c r="B242" s="111">
        <v>110</v>
      </c>
      <c r="C242" s="55" t="s">
        <v>310</v>
      </c>
      <c r="D242" s="112"/>
      <c r="E242" s="112"/>
      <c r="F242" s="113"/>
      <c r="G242" s="114"/>
      <c r="H242" s="115"/>
      <c r="I242" s="208"/>
      <c r="J242" s="208"/>
      <c r="K242" s="208"/>
      <c r="L242" s="208"/>
      <c r="M242" s="209"/>
      <c r="N242" s="208"/>
      <c r="O242" s="208"/>
      <c r="P242" s="208"/>
      <c r="Q242" s="208"/>
      <c r="R242" s="209"/>
      <c r="S242" s="208"/>
      <c r="T242" s="208"/>
      <c r="U242" s="208"/>
      <c r="V242" s="208"/>
      <c r="W242" s="209"/>
      <c r="X242" s="116"/>
      <c r="Y242" s="117"/>
    </row>
    <row r="243" spans="1:32" s="118" customFormat="1" ht="15.6" hidden="1" x14ac:dyDescent="0.5">
      <c r="A243" s="111"/>
      <c r="B243" s="111">
        <v>111</v>
      </c>
      <c r="C243" s="55" t="s">
        <v>98</v>
      </c>
      <c r="D243" s="112"/>
      <c r="E243" s="112"/>
      <c r="F243" s="113"/>
      <c r="G243" s="114"/>
      <c r="H243" s="115"/>
      <c r="I243" s="208"/>
      <c r="J243" s="208"/>
      <c r="K243" s="208"/>
      <c r="L243" s="208"/>
      <c r="M243" s="209"/>
      <c r="N243" s="208"/>
      <c r="O243" s="208"/>
      <c r="P243" s="208"/>
      <c r="Q243" s="208"/>
      <c r="R243" s="209"/>
      <c r="S243" s="208"/>
      <c r="T243" s="208"/>
      <c r="U243" s="208"/>
      <c r="V243" s="208"/>
      <c r="W243" s="209"/>
      <c r="X243" s="116"/>
      <c r="Y243" s="117"/>
    </row>
    <row r="244" spans="1:32" s="118" customFormat="1" ht="24.6" hidden="1" x14ac:dyDescent="0.5">
      <c r="A244" s="111"/>
      <c r="B244" s="111">
        <v>112</v>
      </c>
      <c r="C244" s="55" t="s">
        <v>94</v>
      </c>
      <c r="D244" s="112"/>
      <c r="E244" s="112"/>
      <c r="F244" s="113"/>
      <c r="G244" s="114"/>
      <c r="H244" s="115"/>
      <c r="I244" s="208"/>
      <c r="J244" s="208"/>
      <c r="K244" s="208"/>
      <c r="L244" s="208"/>
      <c r="M244" s="209"/>
      <c r="N244" s="208"/>
      <c r="O244" s="208"/>
      <c r="P244" s="208"/>
      <c r="Q244" s="208"/>
      <c r="R244" s="209"/>
      <c r="S244" s="208"/>
      <c r="T244" s="208"/>
      <c r="U244" s="208"/>
      <c r="V244" s="208"/>
      <c r="W244" s="209"/>
      <c r="X244" s="116"/>
      <c r="Y244" s="117"/>
    </row>
    <row r="245" spans="1:32" ht="25.8" x14ac:dyDescent="0.5">
      <c r="A245" s="88"/>
      <c r="B245" s="111">
        <v>113</v>
      </c>
      <c r="C245" s="55" t="s">
        <v>311</v>
      </c>
      <c r="D245" s="119" t="s">
        <v>312</v>
      </c>
      <c r="E245" s="119" t="s">
        <v>313</v>
      </c>
      <c r="F245" s="113"/>
      <c r="G245" s="120"/>
      <c r="H245" s="121"/>
      <c r="I245" s="215">
        <f>'[4]PR_PM_costs 2020'!$E$8+'[4]PR_PM_costs 2020'!$E$26+922.69</f>
        <v>25975.189699999999</v>
      </c>
      <c r="J245" s="53">
        <f>'[4]PR_PM_costs 2020'!$I$8+'[4]PR_PM_costs 2020'!$I$26</f>
        <v>31221.499700000004</v>
      </c>
      <c r="K245" s="53">
        <f>'[4]PR_PM_costs 2020'!$M$8+'[4]PR_PM_costs 2020'!$M$26</f>
        <v>9160.4997000000003</v>
      </c>
      <c r="L245" s="53">
        <f>'[4]PR_PM_costs 2020'!$Q$8+'[4]PR_PM_costs 2020'!$Q$26</f>
        <v>6461.4997000000003</v>
      </c>
      <c r="M245" s="52">
        <f>SUM(I245:L245)</f>
        <v>72818.688800000004</v>
      </c>
      <c r="N245" s="53">
        <f>'[4]PR_PM_costs 2021'!$E$8+'[4]PR_PM_costs 2021'!$E$26</f>
        <v>20052.4997</v>
      </c>
      <c r="O245" s="53">
        <f>'[4]PR_PM_costs 2021'!$I$8+'[4]PR_PM_costs 2021'!$I$26</f>
        <v>31221.499700000004</v>
      </c>
      <c r="P245" s="53">
        <f>'[4]PR_PM_costs 2021'!$M$8+'[4]PR_PM_costs 2021'!$M$26</f>
        <v>9009.4997000000003</v>
      </c>
      <c r="Q245" s="53">
        <f>'[4]PR_PM_costs 2021'!$Q$8+'[4]PR_PM_costs 2021'!$Q$26</f>
        <v>6461.4997000000003</v>
      </c>
      <c r="R245" s="52">
        <f>SUM(N245:Q245)</f>
        <v>66744.998800000001</v>
      </c>
      <c r="S245" s="53">
        <f>'[4]PR_PM_costs 2022'!$E$8+'[4]PR_PM_costs 2022'!$E$26</f>
        <v>20052.4997</v>
      </c>
      <c r="T245" s="53">
        <f>'[4]PR_PM_costs 2022'!$I$8+'[4]PR_PM_costs 2022'!$I$26</f>
        <v>31221.499700000004</v>
      </c>
      <c r="U245" s="53">
        <f>'[4]PR_PM_costs 2022'!$M$8+'[4]PR_PM_costs 2022'!$M$26</f>
        <v>9009.4997000000003</v>
      </c>
      <c r="V245" s="53">
        <f>'[4]PR_PM_costs 2022'!$Q$8+'[4]PR_PM_costs 2022'!$Q$26</f>
        <v>6612.4997000000003</v>
      </c>
      <c r="W245" s="52">
        <f>SUM(S245:V245)</f>
        <v>66895.998800000001</v>
      </c>
      <c r="X245" s="116">
        <f>SUM(M245,R245,W245)</f>
        <v>206459.68640000001</v>
      </c>
      <c r="Y245" s="54"/>
    </row>
    <row r="246" spans="1:32" ht="18.3" x14ac:dyDescent="0.5">
      <c r="A246" s="122"/>
      <c r="B246" s="123"/>
      <c r="C246" s="123"/>
      <c r="D246" s="314" t="s">
        <v>30</v>
      </c>
      <c r="E246" s="315"/>
      <c r="F246" s="316"/>
      <c r="G246" s="124"/>
      <c r="H246" s="124"/>
      <c r="I246" s="125">
        <f t="shared" ref="I246:X246" si="35">SUM(I9,I72,I235)</f>
        <v>1818857.28999716</v>
      </c>
      <c r="J246" s="125">
        <f t="shared" si="35"/>
        <v>1230631.2436340894</v>
      </c>
      <c r="K246" s="125">
        <f t="shared" si="35"/>
        <v>677151.14970000007</v>
      </c>
      <c r="L246" s="125">
        <f t="shared" si="35"/>
        <v>620231.9497</v>
      </c>
      <c r="M246" s="126">
        <f t="shared" si="35"/>
        <v>4346871.633031249</v>
      </c>
      <c r="N246" s="125">
        <f t="shared" si="35"/>
        <v>658971.10248021723</v>
      </c>
      <c r="O246" s="125">
        <f t="shared" si="35"/>
        <v>725078.26999824145</v>
      </c>
      <c r="P246" s="125">
        <f t="shared" si="35"/>
        <v>468416.99969999999</v>
      </c>
      <c r="Q246" s="125">
        <f t="shared" si="35"/>
        <v>419825.99969999999</v>
      </c>
      <c r="R246" s="126">
        <f t="shared" si="35"/>
        <v>2272292.3718784587</v>
      </c>
      <c r="S246" s="125">
        <f t="shared" si="35"/>
        <v>364902.74969999999</v>
      </c>
      <c r="T246" s="125">
        <f t="shared" si="35"/>
        <v>373296.74969999999</v>
      </c>
      <c r="U246" s="125">
        <f t="shared" si="35"/>
        <v>401618.74969999999</v>
      </c>
      <c r="V246" s="125">
        <f t="shared" si="35"/>
        <v>295680.74969999999</v>
      </c>
      <c r="W246" s="126">
        <f t="shared" si="35"/>
        <v>1435498.9987999999</v>
      </c>
      <c r="X246" s="127">
        <f t="shared" si="35"/>
        <v>8054663.0037097074</v>
      </c>
      <c r="Y246" s="54"/>
      <c r="AF246" s="128"/>
    </row>
    <row r="247" spans="1:32" x14ac:dyDescent="0.5">
      <c r="Z247" s="131">
        <f>X9</f>
        <v>1092465</v>
      </c>
      <c r="AF247" s="128"/>
    </row>
    <row r="248" spans="1:32" ht="15.6" x14ac:dyDescent="0.6">
      <c r="R248" s="18"/>
      <c r="V248" s="132"/>
      <c r="W248" s="133" t="s">
        <v>314</v>
      </c>
      <c r="X248" s="134">
        <v>8054663</v>
      </c>
      <c r="Z248" s="131">
        <f>X72</f>
        <v>6006866.3173097074</v>
      </c>
    </row>
    <row r="249" spans="1:32" ht="15.6" x14ac:dyDescent="0.6">
      <c r="H249" s="135"/>
      <c r="I249" s="136"/>
      <c r="R249" s="18"/>
      <c r="V249" s="132"/>
      <c r="W249" s="137" t="s">
        <v>315</v>
      </c>
      <c r="X249" s="138">
        <f>X248-X246</f>
        <v>-3.7097074091434479E-3</v>
      </c>
      <c r="Z249" s="131">
        <f>X235</f>
        <v>955331.68640000001</v>
      </c>
    </row>
    <row r="250" spans="1:32" ht="15.6" x14ac:dyDescent="0.6">
      <c r="H250" s="135"/>
      <c r="I250" s="136"/>
      <c r="R250" s="18"/>
      <c r="X250" s="24"/>
      <c r="Z250" s="131"/>
    </row>
    <row r="251" spans="1:32" ht="15.6" x14ac:dyDescent="0.6">
      <c r="G251" s="135"/>
      <c r="H251" s="135"/>
      <c r="I251" s="136"/>
      <c r="M251" s="25"/>
      <c r="N251" s="25"/>
      <c r="O251" s="25"/>
      <c r="P251" s="25"/>
      <c r="Q251" s="25"/>
      <c r="R251" s="18"/>
      <c r="V251" s="132"/>
      <c r="W251" s="132"/>
      <c r="X251" s="132"/>
      <c r="Y251" s="132"/>
      <c r="Z251" s="139"/>
    </row>
    <row r="252" spans="1:32" ht="15.6" x14ac:dyDescent="0.6">
      <c r="E252" s="193" t="s">
        <v>316</v>
      </c>
      <c r="F252" s="140"/>
      <c r="G252" s="25"/>
      <c r="H252" s="140"/>
      <c r="I252" s="141" t="str">
        <f>M7</f>
        <v>Year 1</v>
      </c>
      <c r="J252" s="141" t="str">
        <f>R7</f>
        <v>Year 2</v>
      </c>
      <c r="K252" s="141" t="str">
        <f>W7</f>
        <v>Year 3</v>
      </c>
      <c r="L252" s="189" t="str">
        <f>X7</f>
        <v>TOTAL</v>
      </c>
      <c r="N252" s="25"/>
      <c r="O252" s="25"/>
      <c r="P252" s="25"/>
      <c r="Q252" s="25"/>
      <c r="R252" s="18"/>
      <c r="V252" s="132"/>
      <c r="W252" s="132"/>
      <c r="X252" s="132"/>
      <c r="Y252" s="132"/>
      <c r="Z252" s="139"/>
    </row>
    <row r="253" spans="1:32" ht="15.6" x14ac:dyDescent="0.5">
      <c r="E253" s="194"/>
      <c r="F253" s="142"/>
      <c r="G253" s="25"/>
      <c r="H253" s="142"/>
      <c r="I253" s="141" t="str">
        <f>M8</f>
        <v>Jan-Dec 2020</v>
      </c>
      <c r="J253" s="141" t="str">
        <f>R8</f>
        <v>Jan-Dec 2021</v>
      </c>
      <c r="K253" s="141" t="str">
        <f>W8</f>
        <v>Jan-Dec 2022</v>
      </c>
      <c r="L253" s="190"/>
      <c r="N253" s="25"/>
      <c r="O253" s="25"/>
      <c r="P253" s="25"/>
      <c r="Q253" s="25"/>
      <c r="V253" s="132"/>
      <c r="W253" s="132"/>
      <c r="X253" s="132"/>
      <c r="Y253" s="132"/>
      <c r="Z253" s="143"/>
    </row>
    <row r="254" spans="1:32" ht="15.6" x14ac:dyDescent="0.6">
      <c r="E254" s="144" t="s">
        <v>317</v>
      </c>
      <c r="F254" s="145" t="s">
        <v>318</v>
      </c>
      <c r="G254" s="25"/>
      <c r="H254" s="146">
        <f>L254/L255</f>
        <v>1</v>
      </c>
      <c r="I254" s="147">
        <f>M246</f>
        <v>4346871.633031249</v>
      </c>
      <c r="J254" s="147">
        <f>R246</f>
        <v>2272292.3718784587</v>
      </c>
      <c r="K254" s="147">
        <f>W246</f>
        <v>1435498.9987999999</v>
      </c>
      <c r="L254" s="147">
        <f>SUM(I254:K254)</f>
        <v>8054663.0037097074</v>
      </c>
      <c r="N254" s="25"/>
      <c r="O254" s="25"/>
      <c r="P254" s="25"/>
      <c r="Q254" s="25"/>
      <c r="R254" s="148"/>
      <c r="V254" s="132"/>
      <c r="W254" s="132"/>
      <c r="X254" s="132"/>
      <c r="Y254" s="132"/>
      <c r="Z254" s="139"/>
    </row>
    <row r="255" spans="1:32" ht="18.3" x14ac:dyDescent="0.5">
      <c r="E255" s="149" t="s">
        <v>30</v>
      </c>
      <c r="F255" s="149"/>
      <c r="G255" s="25"/>
      <c r="H255" s="149"/>
      <c r="I255" s="150">
        <f>SUM(I254:I254)</f>
        <v>4346871.633031249</v>
      </c>
      <c r="J255" s="150">
        <f>SUM(J254:J254)</f>
        <v>2272292.3718784587</v>
      </c>
      <c r="K255" s="150">
        <f>SUM(K254:K254)</f>
        <v>1435498.9987999999</v>
      </c>
      <c r="L255" s="150">
        <f>SUM(I255:K255)</f>
        <v>8054663.0037097074</v>
      </c>
      <c r="N255" s="25"/>
      <c r="O255" s="25"/>
      <c r="P255" s="25"/>
      <c r="Q255" s="25"/>
      <c r="R255" s="148"/>
      <c r="V255" s="132"/>
      <c r="W255" s="132"/>
      <c r="X255" s="132"/>
      <c r="Y255" s="132"/>
      <c r="Z255" s="139"/>
    </row>
    <row r="256" spans="1:32" ht="14.4" x14ac:dyDescent="0.55000000000000004">
      <c r="E256" s="151"/>
      <c r="F256" s="152"/>
      <c r="G256" s="25"/>
      <c r="H256" s="153"/>
      <c r="I256" s="154"/>
      <c r="J256" s="154"/>
      <c r="K256" s="154"/>
      <c r="L256" s="154"/>
      <c r="N256" s="25"/>
      <c r="O256" s="25"/>
      <c r="P256" s="25"/>
      <c r="Q256" s="25"/>
      <c r="V256" s="132"/>
      <c r="W256" s="132"/>
      <c r="X256" s="155"/>
      <c r="Z256" s="143"/>
    </row>
    <row r="257" spans="1:32" ht="15.6" x14ac:dyDescent="0.5">
      <c r="E257" s="193" t="s">
        <v>319</v>
      </c>
      <c r="F257" s="140"/>
      <c r="G257" s="25"/>
      <c r="H257" s="140"/>
      <c r="I257" s="156" t="str">
        <f>I252</f>
        <v>Year 1</v>
      </c>
      <c r="J257" s="156" t="str">
        <f>J252</f>
        <v>Year 2</v>
      </c>
      <c r="K257" s="156" t="str">
        <f>K252</f>
        <v>Year 3</v>
      </c>
      <c r="L257" s="191" t="str">
        <f>L252</f>
        <v>TOTAL</v>
      </c>
      <c r="N257" s="25"/>
      <c r="O257" s="25"/>
      <c r="P257" s="25"/>
      <c r="Q257" s="25"/>
      <c r="V257" s="155"/>
      <c r="W257" s="157"/>
      <c r="X257" s="155"/>
      <c r="Z257" s="143"/>
    </row>
    <row r="258" spans="1:32" ht="15.6" x14ac:dyDescent="0.5">
      <c r="E258" s="194"/>
      <c r="F258" s="142"/>
      <c r="G258" s="25"/>
      <c r="H258" s="142"/>
      <c r="I258" s="156" t="str">
        <f>I253</f>
        <v>Jan-Dec 2020</v>
      </c>
      <c r="J258" s="156" t="str">
        <f>J253</f>
        <v>Jan-Dec 2021</v>
      </c>
      <c r="K258" s="156" t="str">
        <f>K253</f>
        <v>Jan-Dec 2022</v>
      </c>
      <c r="L258" s="191"/>
      <c r="N258" s="25"/>
      <c r="O258" s="25"/>
      <c r="P258" s="25"/>
      <c r="Q258" s="25"/>
      <c r="Z258" s="143"/>
    </row>
    <row r="259" spans="1:32" ht="31.2" x14ac:dyDescent="0.6">
      <c r="E259" s="158" t="str">
        <f>D9</f>
        <v>Objective 1. To ensure comprehensive and sustainable health system responses to DR-TB challenge</v>
      </c>
      <c r="F259" s="159"/>
      <c r="G259" s="25"/>
      <c r="H259" s="160">
        <f>L259/$L$266</f>
        <v>0.13563137272122339</v>
      </c>
      <c r="I259" s="161">
        <f>SUM(I260:I261)</f>
        <v>403752</v>
      </c>
      <c r="J259" s="161">
        <f>SUM(J260:J261)</f>
        <v>439963</v>
      </c>
      <c r="K259" s="161">
        <f>SUM(K260:K261)</f>
        <v>248750</v>
      </c>
      <c r="L259" s="161">
        <f>SUM(L260:L261)</f>
        <v>1092465</v>
      </c>
      <c r="M259" s="210">
        <f>L259/L266</f>
        <v>0.13563137272122339</v>
      </c>
      <c r="N259" s="25"/>
      <c r="O259" s="25"/>
      <c r="P259" s="25"/>
      <c r="Q259" s="25"/>
      <c r="W259" s="24" t="s">
        <v>320</v>
      </c>
      <c r="Z259" s="143"/>
    </row>
    <row r="260" spans="1:32" s="24" customFormat="1" ht="15.6" x14ac:dyDescent="0.6">
      <c r="A260" s="20"/>
      <c r="B260" s="20"/>
      <c r="C260" s="20"/>
      <c r="D260" s="21"/>
      <c r="E260" s="162" t="str">
        <f>D10</f>
        <v>Module: RSSH: Integrated service delivery and quality improvement</v>
      </c>
      <c r="F260" s="163"/>
      <c r="H260" s="164">
        <f>L260/L259</f>
        <v>0.49995011281825963</v>
      </c>
      <c r="I260" s="165">
        <f>M10</f>
        <v>215900</v>
      </c>
      <c r="J260" s="165">
        <f>R10</f>
        <v>186100</v>
      </c>
      <c r="K260" s="165">
        <f>W10</f>
        <v>144178</v>
      </c>
      <c r="L260" s="166">
        <f>SUM(I260:K260)</f>
        <v>546178</v>
      </c>
      <c r="M260" s="211">
        <f>L260/L266</f>
        <v>6.7808920093671052E-2</v>
      </c>
      <c r="X260" s="130"/>
      <c r="Y260" s="25"/>
      <c r="Z260" s="143"/>
      <c r="AA260" s="25"/>
      <c r="AB260" s="25"/>
      <c r="AC260" s="25"/>
      <c r="AD260" s="25"/>
      <c r="AE260" s="25"/>
      <c r="AF260" s="25"/>
    </row>
    <row r="261" spans="1:32" s="24" customFormat="1" ht="15.6" x14ac:dyDescent="0.6">
      <c r="A261" s="20"/>
      <c r="B261" s="20"/>
      <c r="C261" s="20"/>
      <c r="D261" s="21"/>
      <c r="E261" s="167" t="str">
        <f>D53</f>
        <v>Module: RSSH: Health management information systems and M&amp;E</v>
      </c>
      <c r="F261" s="163"/>
      <c r="H261" s="168">
        <f>L261/L259</f>
        <v>0.50004988718174037</v>
      </c>
      <c r="I261" s="165">
        <f>M53</f>
        <v>187852</v>
      </c>
      <c r="J261" s="165">
        <f>R53</f>
        <v>253863</v>
      </c>
      <c r="K261" s="165">
        <f>W53</f>
        <v>104572</v>
      </c>
      <c r="L261" s="166">
        <f>SUM(I261:K261)</f>
        <v>546287</v>
      </c>
      <c r="M261" s="211">
        <f>L261/L266</f>
        <v>6.7822452627552335E-2</v>
      </c>
      <c r="X261" s="130"/>
      <c r="Y261" s="25"/>
      <c r="Z261" s="143"/>
      <c r="AA261" s="25"/>
      <c r="AB261" s="25"/>
      <c r="AC261" s="25"/>
      <c r="AD261" s="25"/>
      <c r="AE261" s="25"/>
      <c r="AF261" s="25"/>
    </row>
    <row r="262" spans="1:32" s="24" customFormat="1" ht="31.2" x14ac:dyDescent="0.6">
      <c r="A262" s="20"/>
      <c r="B262" s="20"/>
      <c r="C262" s="20"/>
      <c r="D262" s="21"/>
      <c r="E262" s="169" t="str">
        <f>D72</f>
        <v>Objective 2. To sustain universal access to quality and people-centered DR-TB diagnosis, treatment and prevention</v>
      </c>
      <c r="F262" s="159"/>
      <c r="H262" s="160">
        <f>L262/$L$266</f>
        <v>0.74576258678273022</v>
      </c>
      <c r="I262" s="161">
        <f>SUM(I263:I263)</f>
        <v>3620676.9442312494</v>
      </c>
      <c r="J262" s="161">
        <f>SUM(J263:J263)</f>
        <v>1515960.3730784585</v>
      </c>
      <c r="K262" s="161">
        <f>SUM(K263:K263)</f>
        <v>870229</v>
      </c>
      <c r="L262" s="161">
        <f>SUM(L263:L263)</f>
        <v>6006866.3173097074</v>
      </c>
      <c r="M262" s="210">
        <f>L262/L266</f>
        <v>0.74576258678273022</v>
      </c>
      <c r="X262" s="130"/>
      <c r="Y262" s="25"/>
      <c r="Z262" s="143"/>
      <c r="AA262" s="25"/>
      <c r="AB262" s="25"/>
      <c r="AC262" s="25"/>
      <c r="AD262" s="25"/>
      <c r="AE262" s="25"/>
      <c r="AF262" s="25"/>
    </row>
    <row r="263" spans="1:32" s="24" customFormat="1" ht="15.6" x14ac:dyDescent="0.6">
      <c r="A263" s="20"/>
      <c r="B263" s="20"/>
      <c r="C263" s="20"/>
      <c r="D263" s="21"/>
      <c r="E263" s="167" t="str">
        <f>D73</f>
        <v>Module: Multidrug-resistant tuberculosis (MDR-TB)</v>
      </c>
      <c r="F263" s="163"/>
      <c r="H263" s="168">
        <f>L263/L262</f>
        <v>1</v>
      </c>
      <c r="I263" s="165">
        <f>M73</f>
        <v>3620676.9442312494</v>
      </c>
      <c r="J263" s="165">
        <f>R73</f>
        <v>1515960.3730784585</v>
      </c>
      <c r="K263" s="165">
        <f>W73</f>
        <v>870229</v>
      </c>
      <c r="L263" s="166">
        <f>SUM(I263:K263)</f>
        <v>6006866.3173097074</v>
      </c>
      <c r="M263" s="211">
        <f>L263/L266</f>
        <v>0.74576258678273022</v>
      </c>
      <c r="X263" s="130"/>
      <c r="Y263" s="25"/>
      <c r="Z263" s="143"/>
      <c r="AA263" s="25"/>
      <c r="AB263" s="25"/>
      <c r="AC263" s="25"/>
      <c r="AD263" s="25"/>
      <c r="AE263" s="25"/>
      <c r="AF263" s="25"/>
    </row>
    <row r="264" spans="1:32" s="24" customFormat="1" ht="15.6" x14ac:dyDescent="0.6">
      <c r="A264" s="20"/>
      <c r="B264" s="20"/>
      <c r="C264" s="20"/>
      <c r="D264" s="21"/>
      <c r="E264" s="170" t="str">
        <f>D235</f>
        <v xml:space="preserve">Grant Management </v>
      </c>
      <c r="F264" s="159"/>
      <c r="H264" s="160">
        <f>L264/$L$266</f>
        <v>0.11860604049604637</v>
      </c>
      <c r="I264" s="161">
        <f>SUM(I265:I265)</f>
        <v>322442.6888</v>
      </c>
      <c r="J264" s="161">
        <f>SUM(J265:J265)</f>
        <v>316368.9988</v>
      </c>
      <c r="K264" s="161">
        <f>SUM(K265:K265)</f>
        <v>316519.9988</v>
      </c>
      <c r="L264" s="161">
        <f>SUM(L265:L265)</f>
        <v>955331.68640000001</v>
      </c>
      <c r="M264" s="210">
        <f>L264/L266</f>
        <v>0.11860604049604637</v>
      </c>
      <c r="X264" s="130"/>
      <c r="Y264" s="25"/>
      <c r="Z264" s="143"/>
      <c r="AA264" s="25"/>
      <c r="AB264" s="25"/>
      <c r="AC264" s="25"/>
      <c r="AD264" s="25"/>
      <c r="AE264" s="25"/>
      <c r="AF264" s="25"/>
    </row>
    <row r="265" spans="1:32" s="24" customFormat="1" ht="15.6" x14ac:dyDescent="0.6">
      <c r="A265" s="20"/>
      <c r="B265" s="20"/>
      <c r="C265" s="20"/>
      <c r="D265" s="21"/>
      <c r="E265" s="171" t="str">
        <f>D236</f>
        <v>Module: Program management</v>
      </c>
      <c r="F265" s="163"/>
      <c r="H265" s="168">
        <f>L265/L264</f>
        <v>1</v>
      </c>
      <c r="I265" s="165">
        <f>M236</f>
        <v>322442.6888</v>
      </c>
      <c r="J265" s="165">
        <f>R236</f>
        <v>316368.9988</v>
      </c>
      <c r="K265" s="165">
        <f>W236</f>
        <v>316519.9988</v>
      </c>
      <c r="L265" s="166">
        <f>SUM(I265:K265)</f>
        <v>955331.68640000001</v>
      </c>
      <c r="M265" s="211">
        <f>L265/L266</f>
        <v>0.11860604049604637</v>
      </c>
      <c r="X265" s="130"/>
      <c r="Y265" s="25"/>
      <c r="Z265" s="143"/>
      <c r="AA265" s="25"/>
      <c r="AB265" s="25"/>
      <c r="AC265" s="25"/>
      <c r="AD265" s="25"/>
      <c r="AE265" s="25"/>
      <c r="AF265" s="25"/>
    </row>
    <row r="266" spans="1:32" s="24" customFormat="1" ht="18.3" x14ac:dyDescent="0.5">
      <c r="A266" s="20"/>
      <c r="B266" s="20"/>
      <c r="C266" s="20"/>
      <c r="D266" s="21"/>
      <c r="E266" s="149" t="s">
        <v>30</v>
      </c>
      <c r="F266" s="149"/>
      <c r="H266" s="172">
        <f>SUM(H264,H262,H259)</f>
        <v>1</v>
      </c>
      <c r="I266" s="150">
        <f>SUM(I259,I262,I264)</f>
        <v>4346871.633031249</v>
      </c>
      <c r="J266" s="150">
        <f>SUM(J259,J262,J264)</f>
        <v>2272292.3718784587</v>
      </c>
      <c r="K266" s="150">
        <f>SUM(K259,K262,K264)</f>
        <v>1435498.9987999999</v>
      </c>
      <c r="L266" s="150">
        <f>SUM(L259,L262,L264)</f>
        <v>8054663.0037097074</v>
      </c>
      <c r="M266" s="212"/>
      <c r="X266" s="130"/>
      <c r="Y266" s="25"/>
      <c r="Z266" s="143"/>
      <c r="AA266" s="25"/>
      <c r="AB266" s="25"/>
      <c r="AC266" s="25"/>
      <c r="AD266" s="25"/>
      <c r="AE266" s="25"/>
      <c r="AF266" s="25"/>
    </row>
    <row r="267" spans="1:32" s="24" customFormat="1" ht="14.4" x14ac:dyDescent="0.55000000000000004">
      <c r="A267" s="20"/>
      <c r="B267" s="20"/>
      <c r="C267" s="20"/>
      <c r="D267" s="21"/>
      <c r="E267" s="151"/>
      <c r="F267" s="151"/>
      <c r="H267" s="173"/>
      <c r="I267" s="174"/>
      <c r="J267" s="174"/>
      <c r="K267" s="175"/>
      <c r="M267" s="212"/>
      <c r="X267" s="130"/>
      <c r="Y267" s="25"/>
      <c r="Z267" s="143"/>
      <c r="AA267" s="25"/>
      <c r="AB267" s="25"/>
      <c r="AC267" s="25"/>
      <c r="AD267" s="25"/>
      <c r="AE267" s="25"/>
      <c r="AF267" s="25"/>
    </row>
    <row r="268" spans="1:32" s="24" customFormat="1" ht="15.6" customHeight="1" x14ac:dyDescent="0.5">
      <c r="A268" s="20"/>
      <c r="B268" s="20"/>
      <c r="C268" s="20"/>
      <c r="D268" s="21"/>
      <c r="E268" s="195" t="s">
        <v>321</v>
      </c>
      <c r="F268" s="176"/>
      <c r="H268" s="176"/>
      <c r="I268" s="177" t="str">
        <f>I252</f>
        <v>Year 1</v>
      </c>
      <c r="J268" s="177" t="str">
        <f>J252</f>
        <v>Year 2</v>
      </c>
      <c r="K268" s="177" t="str">
        <f>K252</f>
        <v>Year 3</v>
      </c>
      <c r="L268" s="192" t="str">
        <f>L252</f>
        <v>TOTAL</v>
      </c>
      <c r="M268" s="212"/>
      <c r="X268" s="130"/>
      <c r="Y268" s="25"/>
      <c r="Z268" s="143"/>
      <c r="AA268" s="25"/>
      <c r="AB268" s="25"/>
      <c r="AC268" s="25"/>
      <c r="AD268" s="25"/>
      <c r="AE268" s="25"/>
      <c r="AF268" s="25"/>
    </row>
    <row r="269" spans="1:32" s="24" customFormat="1" ht="15.6" x14ac:dyDescent="0.5">
      <c r="A269" s="20"/>
      <c r="B269" s="20"/>
      <c r="C269" s="20"/>
      <c r="D269" s="21"/>
      <c r="E269" s="196"/>
      <c r="F269" s="178"/>
      <c r="H269" s="178"/>
      <c r="I269" s="177" t="str">
        <f>I253</f>
        <v>Jan-Dec 2020</v>
      </c>
      <c r="J269" s="177" t="str">
        <f>J253</f>
        <v>Jan-Dec 2021</v>
      </c>
      <c r="K269" s="177" t="str">
        <f>K253</f>
        <v>Jan-Dec 2022</v>
      </c>
      <c r="L269" s="192"/>
      <c r="M269" s="212"/>
      <c r="X269" s="130"/>
      <c r="Y269" s="25"/>
      <c r="Z269" s="143"/>
      <c r="AA269" s="25"/>
      <c r="AB269" s="25"/>
      <c r="AC269" s="25"/>
      <c r="AD269" s="25"/>
      <c r="AE269" s="25"/>
      <c r="AF269" s="25"/>
    </row>
    <row r="270" spans="1:32" s="24" customFormat="1" ht="15.6" x14ac:dyDescent="0.6">
      <c r="A270" s="20"/>
      <c r="B270" s="20"/>
      <c r="C270" s="20"/>
      <c r="D270" s="21"/>
      <c r="E270" s="179" t="str">
        <f>D10</f>
        <v>Module: RSSH: Integrated service delivery and quality improvement</v>
      </c>
      <c r="F270" s="180"/>
      <c r="H270" s="181">
        <f>L270/$L$281</f>
        <v>6.7808920093671052E-2</v>
      </c>
      <c r="I270" s="182">
        <f>SUM(I271)</f>
        <v>215900</v>
      </c>
      <c r="J270" s="182">
        <f>SUM(J271)</f>
        <v>186100</v>
      </c>
      <c r="K270" s="182">
        <f>SUM(K271)</f>
        <v>144178</v>
      </c>
      <c r="L270" s="182">
        <f>SUM(L271)</f>
        <v>546178</v>
      </c>
      <c r="M270" s="211"/>
      <c r="X270" s="130"/>
      <c r="Y270" s="25"/>
      <c r="Z270" s="143"/>
      <c r="AA270" s="25"/>
      <c r="AB270" s="25"/>
      <c r="AC270" s="25"/>
      <c r="AD270" s="25"/>
      <c r="AE270" s="25"/>
      <c r="AF270" s="25"/>
    </row>
    <row r="271" spans="1:32" s="24" customFormat="1" ht="15.6" x14ac:dyDescent="0.6">
      <c r="A271" s="20"/>
      <c r="B271" s="20"/>
      <c r="C271" s="20"/>
      <c r="D271" s="21"/>
      <c r="E271" s="171" t="str">
        <f>D11</f>
        <v>Intervention: Supportive policy and programmatic environment</v>
      </c>
      <c r="F271" s="180"/>
      <c r="H271" s="168">
        <f>L271/$L$270</f>
        <v>1</v>
      </c>
      <c r="I271" s="165">
        <f>M11</f>
        <v>215900</v>
      </c>
      <c r="J271" s="165">
        <f>R11</f>
        <v>186100</v>
      </c>
      <c r="K271" s="165">
        <f>W11</f>
        <v>144178</v>
      </c>
      <c r="L271" s="184">
        <f>SUM(I271:K271)</f>
        <v>546178</v>
      </c>
      <c r="M271" s="213">
        <f>L271/$L$281</f>
        <v>6.7808920093671052E-2</v>
      </c>
      <c r="X271" s="130"/>
      <c r="Y271" s="25"/>
      <c r="Z271" s="143"/>
      <c r="AA271" s="25"/>
      <c r="AB271" s="25"/>
      <c r="AC271" s="25"/>
      <c r="AD271" s="25"/>
      <c r="AE271" s="25"/>
      <c r="AF271" s="25"/>
    </row>
    <row r="272" spans="1:32" s="24" customFormat="1" ht="15.6" x14ac:dyDescent="0.6">
      <c r="A272" s="20"/>
      <c r="B272" s="20"/>
      <c r="C272" s="20"/>
      <c r="D272" s="21"/>
      <c r="E272" s="185" t="str">
        <f>D53</f>
        <v>Module: RSSH: Health management information systems and M&amp;E</v>
      </c>
      <c r="F272" s="180"/>
      <c r="H272" s="181">
        <f>L272/$L$281</f>
        <v>6.7822452627552335E-2</v>
      </c>
      <c r="I272" s="182">
        <f>SUM(I273:I273)</f>
        <v>187852</v>
      </c>
      <c r="J272" s="182">
        <f>SUM(J273:J273)</f>
        <v>253863</v>
      </c>
      <c r="K272" s="182">
        <f>SUM(K273:K273)</f>
        <v>104572</v>
      </c>
      <c r="L272" s="182">
        <f>SUM(L273:L273)</f>
        <v>546287</v>
      </c>
      <c r="M272" s="213"/>
      <c r="X272" s="130"/>
      <c r="Y272" s="25"/>
      <c r="Z272" s="143"/>
      <c r="AA272" s="25"/>
      <c r="AB272" s="25"/>
      <c r="AC272" s="25"/>
      <c r="AD272" s="25"/>
      <c r="AE272" s="25"/>
      <c r="AF272" s="25"/>
    </row>
    <row r="273" spans="1:32" s="24" customFormat="1" ht="15.6" x14ac:dyDescent="0.6">
      <c r="A273" s="20"/>
      <c r="B273" s="20"/>
      <c r="C273" s="20"/>
      <c r="D273" s="21"/>
      <c r="E273" s="171" t="str">
        <f>D54</f>
        <v xml:space="preserve">Intervention: Program and data quality </v>
      </c>
      <c r="F273" s="180"/>
      <c r="H273" s="168">
        <f>L273/$L$272</f>
        <v>1</v>
      </c>
      <c r="I273" s="165">
        <f>M54</f>
        <v>187852</v>
      </c>
      <c r="J273" s="165">
        <f>R54</f>
        <v>253863</v>
      </c>
      <c r="K273" s="165">
        <f>W54</f>
        <v>104572</v>
      </c>
      <c r="L273" s="184">
        <f>SUM(I273:K273)</f>
        <v>546287</v>
      </c>
      <c r="M273" s="213">
        <f>L273/$L$281</f>
        <v>6.7822452627552335E-2</v>
      </c>
      <c r="X273" s="130"/>
      <c r="Y273" s="25"/>
      <c r="Z273" s="143"/>
      <c r="AA273" s="25"/>
      <c r="AB273" s="25"/>
      <c r="AC273" s="25"/>
      <c r="AD273" s="25"/>
      <c r="AE273" s="25"/>
      <c r="AF273" s="25"/>
    </row>
    <row r="274" spans="1:32" s="24" customFormat="1" ht="15.6" x14ac:dyDescent="0.6">
      <c r="A274" s="20"/>
      <c r="B274" s="20"/>
      <c r="C274" s="20"/>
      <c r="D274" s="21"/>
      <c r="E274" s="185" t="str">
        <f>D73</f>
        <v>Module: Multidrug-resistant tuberculosis (MDR-TB)</v>
      </c>
      <c r="F274" s="180"/>
      <c r="H274" s="181">
        <f>L274/$L$281</f>
        <v>0.74576258678273022</v>
      </c>
      <c r="I274" s="182">
        <f>SUM(I275:I278)</f>
        <v>3620676.9442312494</v>
      </c>
      <c r="J274" s="182">
        <f>SUM(J275:J278)</f>
        <v>1515960.3730784585</v>
      </c>
      <c r="K274" s="182">
        <f>SUM(K275:K278)</f>
        <v>870229</v>
      </c>
      <c r="L274" s="182">
        <f>SUM(L275:L278)</f>
        <v>6006866.3173097074</v>
      </c>
      <c r="M274" s="213"/>
      <c r="X274" s="130"/>
      <c r="Y274" s="25"/>
      <c r="Z274" s="143"/>
      <c r="AA274" s="25"/>
      <c r="AB274" s="25"/>
      <c r="AC274" s="25"/>
      <c r="AD274" s="25"/>
      <c r="AE274" s="25"/>
      <c r="AF274" s="25"/>
    </row>
    <row r="275" spans="1:32" s="24" customFormat="1" ht="15.6" x14ac:dyDescent="0.6">
      <c r="A275" s="20"/>
      <c r="B275" s="20"/>
      <c r="C275" s="20"/>
      <c r="D275" s="21"/>
      <c r="E275" s="171" t="str">
        <f>D74</f>
        <v xml:space="preserve">Intervention:  Case detection and diagnosis: MDR-TB </v>
      </c>
      <c r="F275" s="180"/>
      <c r="H275" s="168">
        <f>L275/$L$274</f>
        <v>0.18964653182801899</v>
      </c>
      <c r="I275" s="165">
        <f>M74</f>
        <v>911265.09393408929</v>
      </c>
      <c r="J275" s="165">
        <f>R74</f>
        <v>212251.27029824138</v>
      </c>
      <c r="K275" s="165">
        <f>W74</f>
        <v>15665</v>
      </c>
      <c r="L275" s="184">
        <f>SUM(I275:K275)</f>
        <v>1139181.3642323306</v>
      </c>
      <c r="M275" s="213">
        <f>L275/$L$281</f>
        <v>0.14143128815043682</v>
      </c>
      <c r="X275" s="130"/>
      <c r="Y275" s="25"/>
      <c r="Z275" s="143"/>
      <c r="AA275" s="25"/>
      <c r="AB275" s="25"/>
      <c r="AC275" s="25"/>
      <c r="AD275" s="25"/>
      <c r="AE275" s="25"/>
      <c r="AF275" s="25"/>
    </row>
    <row r="276" spans="1:32" s="24" customFormat="1" ht="15.6" x14ac:dyDescent="0.6">
      <c r="A276" s="20"/>
      <c r="B276" s="20"/>
      <c r="C276" s="20"/>
      <c r="D276" s="21"/>
      <c r="E276" s="171" t="str">
        <f>D107</f>
        <v xml:space="preserve">Intervention:  Treatment: MDR-TB </v>
      </c>
      <c r="F276" s="180"/>
      <c r="H276" s="168">
        <f>L276/$L$274</f>
        <v>0.28011176946434191</v>
      </c>
      <c r="I276" s="165">
        <f>M107</f>
        <v>1368195.85029716</v>
      </c>
      <c r="J276" s="165">
        <f>R107</f>
        <v>266118.10278021719</v>
      </c>
      <c r="K276" s="165">
        <f>W107</f>
        <v>48280</v>
      </c>
      <c r="L276" s="184">
        <f>SUM(I276:K276)</f>
        <v>1682593.9530773773</v>
      </c>
      <c r="M276" s="213">
        <f>L276/$L$281</f>
        <v>0.20889687778401542</v>
      </c>
      <c r="X276" s="130"/>
      <c r="Y276" s="25"/>
      <c r="Z276" s="143"/>
      <c r="AA276" s="25"/>
      <c r="AB276" s="25"/>
      <c r="AC276" s="25"/>
      <c r="AD276" s="25"/>
      <c r="AE276" s="25"/>
      <c r="AF276" s="25"/>
    </row>
    <row r="277" spans="1:32" s="24" customFormat="1" ht="15.6" x14ac:dyDescent="0.6">
      <c r="A277" s="20"/>
      <c r="B277" s="20"/>
      <c r="C277" s="20"/>
      <c r="D277" s="21"/>
      <c r="E277" s="171" t="str">
        <f>D144</f>
        <v xml:space="preserve">Intervention: Community care delivery: MDR   </v>
      </c>
      <c r="F277" s="180"/>
      <c r="H277" s="168">
        <f>L277/$L$274</f>
        <v>0.47911354239841908</v>
      </c>
      <c r="I277" s="165">
        <f>M144</f>
        <v>1254387</v>
      </c>
      <c r="J277" s="165">
        <f>R144</f>
        <v>950070</v>
      </c>
      <c r="K277" s="165">
        <f>W144</f>
        <v>673514</v>
      </c>
      <c r="L277" s="184">
        <f>SUM(I277:K277)</f>
        <v>2877971</v>
      </c>
      <c r="M277" s="213">
        <f>L277/$L$281</f>
        <v>0.35730495474168233</v>
      </c>
      <c r="X277" s="130"/>
      <c r="Y277" s="25"/>
      <c r="Z277" s="143"/>
      <c r="AA277" s="25"/>
      <c r="AB277" s="25"/>
      <c r="AC277" s="25"/>
      <c r="AD277" s="25"/>
      <c r="AE277" s="25"/>
      <c r="AF277" s="25"/>
    </row>
    <row r="278" spans="1:32" s="24" customFormat="1" ht="15.6" x14ac:dyDescent="0.6">
      <c r="A278" s="20"/>
      <c r="B278" s="20"/>
      <c r="C278" s="20"/>
      <c r="D278" s="21"/>
      <c r="E278" s="171" t="str">
        <f>D194</f>
        <v>Intervention: Other MDR-TB interventions</v>
      </c>
      <c r="F278" s="180"/>
      <c r="H278" s="168">
        <f>L278/$L$274</f>
        <v>5.1128156309220095E-2</v>
      </c>
      <c r="I278" s="165">
        <f>M194</f>
        <v>86829</v>
      </c>
      <c r="J278" s="165">
        <f>R194</f>
        <v>87521</v>
      </c>
      <c r="K278" s="165">
        <f>W194</f>
        <v>132770</v>
      </c>
      <c r="L278" s="184">
        <f>SUM(I278:K278)</f>
        <v>307120</v>
      </c>
      <c r="M278" s="213">
        <f>L278/$L$281</f>
        <v>3.8129466106595747E-2</v>
      </c>
      <c r="X278" s="130"/>
      <c r="Y278" s="25"/>
      <c r="Z278" s="143"/>
      <c r="AA278" s="25"/>
      <c r="AB278" s="25"/>
      <c r="AC278" s="25"/>
      <c r="AD278" s="25"/>
      <c r="AE278" s="25"/>
      <c r="AF278" s="25"/>
    </row>
    <row r="279" spans="1:32" s="24" customFormat="1" ht="15.6" x14ac:dyDescent="0.6">
      <c r="A279" s="20"/>
      <c r="B279" s="20"/>
      <c r="C279" s="20"/>
      <c r="D279" s="21"/>
      <c r="E279" s="185" t="str">
        <f>D236</f>
        <v>Module: Program management</v>
      </c>
      <c r="F279" s="180"/>
      <c r="H279" s="181">
        <f>L279/$L$281</f>
        <v>0.11860604049604637</v>
      </c>
      <c r="I279" s="182">
        <f>SUM(I280)</f>
        <v>322442.6888</v>
      </c>
      <c r="J279" s="182">
        <f>SUM(J280)</f>
        <v>316368.9988</v>
      </c>
      <c r="K279" s="182">
        <f>SUM(K280)</f>
        <v>316519.9988</v>
      </c>
      <c r="L279" s="182">
        <f>SUM(L280)</f>
        <v>955331.68640000001</v>
      </c>
      <c r="M279" s="213"/>
      <c r="X279" s="130"/>
      <c r="Y279" s="25"/>
      <c r="Z279" s="143"/>
      <c r="AA279" s="25"/>
      <c r="AB279" s="25"/>
      <c r="AC279" s="25"/>
      <c r="AD279" s="25"/>
      <c r="AE279" s="25"/>
      <c r="AF279" s="25"/>
    </row>
    <row r="280" spans="1:32" s="24" customFormat="1" ht="15.6" x14ac:dyDescent="0.6">
      <c r="A280" s="20"/>
      <c r="B280" s="20"/>
      <c r="C280" s="20"/>
      <c r="D280" s="21"/>
      <c r="E280" s="171" t="str">
        <f>D237</f>
        <v xml:space="preserve">Intervention: Grant Management  </v>
      </c>
      <c r="F280" s="180"/>
      <c r="H280" s="168">
        <f>L280/$L$279</f>
        <v>1</v>
      </c>
      <c r="I280" s="165">
        <f>M237</f>
        <v>322442.6888</v>
      </c>
      <c r="J280" s="165">
        <f>R237</f>
        <v>316368.9988</v>
      </c>
      <c r="K280" s="165">
        <f>W237</f>
        <v>316519.9988</v>
      </c>
      <c r="L280" s="184">
        <f>SUM(I280:K280)</f>
        <v>955331.68640000001</v>
      </c>
      <c r="M280" s="213">
        <f>L280/$L$281</f>
        <v>0.11860604049604637</v>
      </c>
      <c r="X280" s="130"/>
      <c r="Y280" s="25"/>
      <c r="Z280" s="143"/>
      <c r="AA280" s="25"/>
      <c r="AB280" s="25"/>
      <c r="AC280" s="25"/>
      <c r="AD280" s="25"/>
      <c r="AE280" s="25"/>
      <c r="AF280" s="25"/>
    </row>
    <row r="281" spans="1:32" s="24" customFormat="1" ht="18.3" x14ac:dyDescent="0.5">
      <c r="A281" s="20"/>
      <c r="B281" s="20"/>
      <c r="C281" s="20"/>
      <c r="D281" s="21"/>
      <c r="E281" s="149" t="s">
        <v>30</v>
      </c>
      <c r="F281" s="149"/>
      <c r="H281" s="172">
        <f>SUM(H270,H272,H274,H279)</f>
        <v>1</v>
      </c>
      <c r="I281" s="150">
        <f>SUM(I270,I272,I274,I279)</f>
        <v>4346871.633031249</v>
      </c>
      <c r="J281" s="150">
        <f>SUM(J270,J272,J274,J279)</f>
        <v>2272292.3718784587</v>
      </c>
      <c r="K281" s="150">
        <f>SUM(K270,K272,K274,K279)</f>
        <v>1435498.9987999999</v>
      </c>
      <c r="L281" s="150">
        <f>SUM(L270,L272,L274,L279)</f>
        <v>8054663.0037097074</v>
      </c>
      <c r="M281" s="211"/>
      <c r="X281" s="130"/>
      <c r="Y281" s="25"/>
      <c r="Z281" s="143"/>
      <c r="AA281" s="25"/>
      <c r="AB281" s="25"/>
      <c r="AC281" s="25"/>
      <c r="AD281" s="25"/>
      <c r="AE281" s="25"/>
      <c r="AF281" s="25"/>
    </row>
    <row r="282" spans="1:32" x14ac:dyDescent="0.5">
      <c r="I282" s="25"/>
      <c r="J282" s="25"/>
      <c r="K282" s="25"/>
      <c r="L282" s="25"/>
      <c r="M282" s="25"/>
      <c r="N282" s="25"/>
      <c r="X282" s="186"/>
      <c r="Z282" s="131"/>
    </row>
    <row r="283" spans="1:32" x14ac:dyDescent="0.5">
      <c r="Z283" s="131"/>
    </row>
    <row r="284" spans="1:32" x14ac:dyDescent="0.5">
      <c r="Z284" s="143"/>
    </row>
    <row r="286" spans="1:32" s="24" customFormat="1" x14ac:dyDescent="0.5">
      <c r="A286" s="20"/>
      <c r="B286" s="20"/>
      <c r="C286" s="20"/>
      <c r="D286" s="21"/>
      <c r="E286" s="21"/>
      <c r="F286" s="21"/>
      <c r="G286" s="21"/>
      <c r="H286" s="129"/>
      <c r="I286" s="29"/>
      <c r="M286" s="183"/>
      <c r="X286" s="130"/>
      <c r="Y286" s="25"/>
      <c r="Z286" s="25"/>
      <c r="AA286" s="25"/>
      <c r="AB286" s="25"/>
      <c r="AC286" s="25"/>
      <c r="AD286" s="25"/>
      <c r="AE286" s="25"/>
      <c r="AF286" s="25"/>
    </row>
  </sheetData>
  <mergeCells count="350">
    <mergeCell ref="D235:F235"/>
    <mergeCell ref="D236:F236"/>
    <mergeCell ref="D237:F237"/>
    <mergeCell ref="D238:F238"/>
    <mergeCell ref="D246:F246"/>
    <mergeCell ref="A231:A234"/>
    <mergeCell ref="D231:D234"/>
    <mergeCell ref="E231:E234"/>
    <mergeCell ref="F231:F234"/>
    <mergeCell ref="G231:G234"/>
    <mergeCell ref="X231:X234"/>
    <mergeCell ref="A227:A230"/>
    <mergeCell ref="D227:D230"/>
    <mergeCell ref="E227:E230"/>
    <mergeCell ref="F227:F230"/>
    <mergeCell ref="G227:G230"/>
    <mergeCell ref="X227:X230"/>
    <mergeCell ref="A223:A226"/>
    <mergeCell ref="D223:D226"/>
    <mergeCell ref="E223:E226"/>
    <mergeCell ref="F223:F226"/>
    <mergeCell ref="G223:G226"/>
    <mergeCell ref="X223:X226"/>
    <mergeCell ref="A219:A222"/>
    <mergeCell ref="D219:D222"/>
    <mergeCell ref="E219:E222"/>
    <mergeCell ref="F219:F222"/>
    <mergeCell ref="G219:G222"/>
    <mergeCell ref="X219:X222"/>
    <mergeCell ref="A215:A218"/>
    <mergeCell ref="D215:D218"/>
    <mergeCell ref="E215:E218"/>
    <mergeCell ref="F215:F218"/>
    <mergeCell ref="G215:G218"/>
    <mergeCell ref="X215:X218"/>
    <mergeCell ref="A211:A214"/>
    <mergeCell ref="D211:D214"/>
    <mergeCell ref="E211:E214"/>
    <mergeCell ref="F211:F214"/>
    <mergeCell ref="G211:G214"/>
    <mergeCell ref="X211:X214"/>
    <mergeCell ref="A207:A210"/>
    <mergeCell ref="D207:D210"/>
    <mergeCell ref="E207:E210"/>
    <mergeCell ref="F207:F210"/>
    <mergeCell ref="G207:G210"/>
    <mergeCell ref="X207:X210"/>
    <mergeCell ref="A203:A206"/>
    <mergeCell ref="D203:D206"/>
    <mergeCell ref="E203:E206"/>
    <mergeCell ref="F203:F206"/>
    <mergeCell ref="G203:G206"/>
    <mergeCell ref="X203:X206"/>
    <mergeCell ref="X195:X198"/>
    <mergeCell ref="A199:A202"/>
    <mergeCell ref="D199:D202"/>
    <mergeCell ref="E199:E202"/>
    <mergeCell ref="F199:F202"/>
    <mergeCell ref="G199:G202"/>
    <mergeCell ref="X199:X202"/>
    <mergeCell ref="D194:F194"/>
    <mergeCell ref="A195:A198"/>
    <mergeCell ref="D195:D198"/>
    <mergeCell ref="E195:E198"/>
    <mergeCell ref="F195:F198"/>
    <mergeCell ref="G195:G198"/>
    <mergeCell ref="A190:A193"/>
    <mergeCell ref="D190:D193"/>
    <mergeCell ref="E190:E193"/>
    <mergeCell ref="F190:F193"/>
    <mergeCell ref="G190:G193"/>
    <mergeCell ref="X190:X193"/>
    <mergeCell ref="A186:A189"/>
    <mergeCell ref="D186:D189"/>
    <mergeCell ref="E186:E189"/>
    <mergeCell ref="F186:F189"/>
    <mergeCell ref="G186:G189"/>
    <mergeCell ref="X186:X189"/>
    <mergeCell ref="A182:A185"/>
    <mergeCell ref="D182:D185"/>
    <mergeCell ref="E182:E185"/>
    <mergeCell ref="F182:F185"/>
    <mergeCell ref="G182:G185"/>
    <mergeCell ref="X182:X185"/>
    <mergeCell ref="A178:A181"/>
    <mergeCell ref="D178:D181"/>
    <mergeCell ref="E178:E181"/>
    <mergeCell ref="F178:F181"/>
    <mergeCell ref="G178:G181"/>
    <mergeCell ref="X178:X181"/>
    <mergeCell ref="A174:A177"/>
    <mergeCell ref="D174:D177"/>
    <mergeCell ref="E174:E177"/>
    <mergeCell ref="F174:F177"/>
    <mergeCell ref="G174:G177"/>
    <mergeCell ref="X174:X177"/>
    <mergeCell ref="A169:A173"/>
    <mergeCell ref="D169:D173"/>
    <mergeCell ref="E169:E173"/>
    <mergeCell ref="F169:F173"/>
    <mergeCell ref="G169:G173"/>
    <mergeCell ref="X169:X173"/>
    <mergeCell ref="A165:A168"/>
    <mergeCell ref="D165:D168"/>
    <mergeCell ref="E165:E168"/>
    <mergeCell ref="F165:F168"/>
    <mergeCell ref="G165:G168"/>
    <mergeCell ref="X165:X168"/>
    <mergeCell ref="A161:A164"/>
    <mergeCell ref="D161:D164"/>
    <mergeCell ref="E161:E164"/>
    <mergeCell ref="F161:F164"/>
    <mergeCell ref="G161:G164"/>
    <mergeCell ref="X161:X164"/>
    <mergeCell ref="A157:A160"/>
    <mergeCell ref="D157:D160"/>
    <mergeCell ref="E157:E160"/>
    <mergeCell ref="F157:F160"/>
    <mergeCell ref="G157:G160"/>
    <mergeCell ref="X157:X160"/>
    <mergeCell ref="A153:A156"/>
    <mergeCell ref="D153:D156"/>
    <mergeCell ref="E153:E156"/>
    <mergeCell ref="F153:F156"/>
    <mergeCell ref="G153:G156"/>
    <mergeCell ref="X153:X156"/>
    <mergeCell ref="X145:X148"/>
    <mergeCell ref="A149:A152"/>
    <mergeCell ref="D149:D152"/>
    <mergeCell ref="E149:E152"/>
    <mergeCell ref="F149:F152"/>
    <mergeCell ref="G149:G152"/>
    <mergeCell ref="X149:X152"/>
    <mergeCell ref="D144:F144"/>
    <mergeCell ref="A145:A148"/>
    <mergeCell ref="D145:D148"/>
    <mergeCell ref="E145:E148"/>
    <mergeCell ref="F145:F148"/>
    <mergeCell ref="G145:G148"/>
    <mergeCell ref="A140:A143"/>
    <mergeCell ref="D140:D143"/>
    <mergeCell ref="E140:E143"/>
    <mergeCell ref="F140:F143"/>
    <mergeCell ref="G140:G143"/>
    <mergeCell ref="X140:X143"/>
    <mergeCell ref="A136:A139"/>
    <mergeCell ref="D136:D139"/>
    <mergeCell ref="E136:E139"/>
    <mergeCell ref="F136:F139"/>
    <mergeCell ref="G136:G139"/>
    <mergeCell ref="X136:X139"/>
    <mergeCell ref="A132:A135"/>
    <mergeCell ref="D132:D135"/>
    <mergeCell ref="E132:E135"/>
    <mergeCell ref="F132:F135"/>
    <mergeCell ref="G132:G135"/>
    <mergeCell ref="X132:X135"/>
    <mergeCell ref="A128:A131"/>
    <mergeCell ref="D128:D131"/>
    <mergeCell ref="E128:E131"/>
    <mergeCell ref="F128:F131"/>
    <mergeCell ref="G128:G131"/>
    <mergeCell ref="X128:X131"/>
    <mergeCell ref="A124:A127"/>
    <mergeCell ref="D124:D127"/>
    <mergeCell ref="E124:E127"/>
    <mergeCell ref="F124:F127"/>
    <mergeCell ref="G124:G127"/>
    <mergeCell ref="X124:X127"/>
    <mergeCell ref="A120:A123"/>
    <mergeCell ref="D120:D123"/>
    <mergeCell ref="E120:E123"/>
    <mergeCell ref="F120:F123"/>
    <mergeCell ref="G120:G123"/>
    <mergeCell ref="X120:X123"/>
    <mergeCell ref="A116:A119"/>
    <mergeCell ref="D116:D119"/>
    <mergeCell ref="E116:E119"/>
    <mergeCell ref="F116:F119"/>
    <mergeCell ref="G116:G119"/>
    <mergeCell ref="X116:X119"/>
    <mergeCell ref="A112:A115"/>
    <mergeCell ref="D112:D115"/>
    <mergeCell ref="E112:E115"/>
    <mergeCell ref="F112:F115"/>
    <mergeCell ref="G112:G115"/>
    <mergeCell ref="X112:X115"/>
    <mergeCell ref="Z103:Z106"/>
    <mergeCell ref="D107:F107"/>
    <mergeCell ref="A108:A111"/>
    <mergeCell ref="D108:D111"/>
    <mergeCell ref="E108:E111"/>
    <mergeCell ref="F108:F111"/>
    <mergeCell ref="G108:G111"/>
    <mergeCell ref="X108:X111"/>
    <mergeCell ref="Y99:Y102"/>
    <mergeCell ref="A103:A106"/>
    <mergeCell ref="D103:D106"/>
    <mergeCell ref="E103:E106"/>
    <mergeCell ref="F103:F106"/>
    <mergeCell ref="G103:G106"/>
    <mergeCell ref="X103:X106"/>
    <mergeCell ref="Y103:Y106"/>
    <mergeCell ref="A99:A102"/>
    <mergeCell ref="D99:D102"/>
    <mergeCell ref="E99:E102"/>
    <mergeCell ref="F99:F102"/>
    <mergeCell ref="G99:G102"/>
    <mergeCell ref="X99:X102"/>
    <mergeCell ref="A95:A98"/>
    <mergeCell ref="D95:D98"/>
    <mergeCell ref="E95:E98"/>
    <mergeCell ref="F95:F98"/>
    <mergeCell ref="G95:G98"/>
    <mergeCell ref="X95:X98"/>
    <mergeCell ref="A91:A94"/>
    <mergeCell ref="D91:D94"/>
    <mergeCell ref="E91:E94"/>
    <mergeCell ref="F91:F94"/>
    <mergeCell ref="G91:G94"/>
    <mergeCell ref="X91:X94"/>
    <mergeCell ref="A87:A90"/>
    <mergeCell ref="D87:D90"/>
    <mergeCell ref="E87:E90"/>
    <mergeCell ref="F87:F90"/>
    <mergeCell ref="G87:G90"/>
    <mergeCell ref="X87:X90"/>
    <mergeCell ref="G75:G78"/>
    <mergeCell ref="X75:X78"/>
    <mergeCell ref="A79:A82"/>
    <mergeCell ref="D79:D82"/>
    <mergeCell ref="E79:E82"/>
    <mergeCell ref="F79:F82"/>
    <mergeCell ref="G79:G82"/>
    <mergeCell ref="X79:X82"/>
    <mergeCell ref="A83:A86"/>
    <mergeCell ref="D83:D86"/>
    <mergeCell ref="E83:E86"/>
    <mergeCell ref="F83:F86"/>
    <mergeCell ref="G83:G86"/>
    <mergeCell ref="X83:X86"/>
    <mergeCell ref="D73:F73"/>
    <mergeCell ref="D74:F74"/>
    <mergeCell ref="A75:A78"/>
    <mergeCell ref="D75:D78"/>
    <mergeCell ref="E75:E78"/>
    <mergeCell ref="F75:F78"/>
    <mergeCell ref="A67:A71"/>
    <mergeCell ref="D67:D71"/>
    <mergeCell ref="E67:E71"/>
    <mergeCell ref="F67:F71"/>
    <mergeCell ref="X67:X71"/>
    <mergeCell ref="D72:F72"/>
    <mergeCell ref="A63:A66"/>
    <mergeCell ref="D63:D66"/>
    <mergeCell ref="E63:E66"/>
    <mergeCell ref="F63:F66"/>
    <mergeCell ref="G63:G66"/>
    <mergeCell ref="X63:X66"/>
    <mergeCell ref="G55:G58"/>
    <mergeCell ref="X55:X58"/>
    <mergeCell ref="Y55:Y58"/>
    <mergeCell ref="Z55:Z58"/>
    <mergeCell ref="A59:A62"/>
    <mergeCell ref="D59:D62"/>
    <mergeCell ref="E59:E62"/>
    <mergeCell ref="F59:F62"/>
    <mergeCell ref="G59:G62"/>
    <mergeCell ref="X59:X62"/>
    <mergeCell ref="D53:F53"/>
    <mergeCell ref="D54:E54"/>
    <mergeCell ref="A55:A58"/>
    <mergeCell ref="D55:D58"/>
    <mergeCell ref="E55:E58"/>
    <mergeCell ref="F55:F58"/>
    <mergeCell ref="A49:A52"/>
    <mergeCell ref="D49:D52"/>
    <mergeCell ref="E49:E52"/>
    <mergeCell ref="F49:F52"/>
    <mergeCell ref="G49:G52"/>
    <mergeCell ref="X49:X52"/>
    <mergeCell ref="A44:A48"/>
    <mergeCell ref="D44:D48"/>
    <mergeCell ref="E44:E48"/>
    <mergeCell ref="F44:F48"/>
    <mergeCell ref="G44:G48"/>
    <mergeCell ref="X44:X48"/>
    <mergeCell ref="A40:A43"/>
    <mergeCell ref="D40:D43"/>
    <mergeCell ref="E40:E43"/>
    <mergeCell ref="F40:F43"/>
    <mergeCell ref="G40:G43"/>
    <mergeCell ref="X40:X43"/>
    <mergeCell ref="A36:A39"/>
    <mergeCell ref="D36:D39"/>
    <mergeCell ref="E36:E39"/>
    <mergeCell ref="F36:F39"/>
    <mergeCell ref="G36:G39"/>
    <mergeCell ref="X36:X39"/>
    <mergeCell ref="Y28:Y31"/>
    <mergeCell ref="Z28:Z31"/>
    <mergeCell ref="A32:A35"/>
    <mergeCell ref="D32:D35"/>
    <mergeCell ref="E32:E35"/>
    <mergeCell ref="F32:F35"/>
    <mergeCell ref="G32:G35"/>
    <mergeCell ref="X32:X35"/>
    <mergeCell ref="A28:A31"/>
    <mergeCell ref="D28:D31"/>
    <mergeCell ref="E28:E31"/>
    <mergeCell ref="F28:F31"/>
    <mergeCell ref="G28:G31"/>
    <mergeCell ref="X28:X31"/>
    <mergeCell ref="A24:A27"/>
    <mergeCell ref="D24:D27"/>
    <mergeCell ref="E24:E27"/>
    <mergeCell ref="F24:F27"/>
    <mergeCell ref="G24:G27"/>
    <mergeCell ref="X24:X27"/>
    <mergeCell ref="A20:A23"/>
    <mergeCell ref="D20:D23"/>
    <mergeCell ref="E20:E23"/>
    <mergeCell ref="F20:F23"/>
    <mergeCell ref="G20:G23"/>
    <mergeCell ref="X20:X23"/>
    <mergeCell ref="A16:A19"/>
    <mergeCell ref="D16:D19"/>
    <mergeCell ref="E16:E19"/>
    <mergeCell ref="F16:F19"/>
    <mergeCell ref="G16:G19"/>
    <mergeCell ref="X16:X19"/>
    <mergeCell ref="X7:X8"/>
    <mergeCell ref="D10:F10"/>
    <mergeCell ref="D11:F11"/>
    <mergeCell ref="A12:A15"/>
    <mergeCell ref="D12:D15"/>
    <mergeCell ref="E12:E15"/>
    <mergeCell ref="F12:F15"/>
    <mergeCell ref="G12:G15"/>
    <mergeCell ref="X12:X15"/>
    <mergeCell ref="D9:E9"/>
    <mergeCell ref="E5:K5"/>
    <mergeCell ref="A7:A8"/>
    <mergeCell ref="B7:B8"/>
    <mergeCell ref="C7:C8"/>
    <mergeCell ref="D7:D8"/>
    <mergeCell ref="E7:E8"/>
    <mergeCell ref="F7:F8"/>
    <mergeCell ref="G7:G8"/>
    <mergeCell ref="H7:H8"/>
  </mergeCells>
  <conditionalFormatting sqref="C16 C79 C99 C116 C132 C157 C153 C161 C169:C175 C178 C186 C182 C83">
    <cfRule type="expression" dxfId="131" priority="66">
      <formula>AND(ISERROR($J16),$B16&lt;&gt;"--")</formula>
    </cfRule>
  </conditionalFormatting>
  <conditionalFormatting sqref="C20">
    <cfRule type="expression" dxfId="130" priority="65">
      <formula>AND(ISERROR($J20),$B20&lt;&gt;"--")</formula>
    </cfRule>
  </conditionalFormatting>
  <conditionalFormatting sqref="C46">
    <cfRule type="expression" dxfId="129" priority="64">
      <formula>AND(ISERROR($J46),$B46&lt;&gt;"--")</formula>
    </cfRule>
  </conditionalFormatting>
  <conditionalFormatting sqref="C239">
    <cfRule type="expression" dxfId="128" priority="63">
      <formula>AND(ISERROR($J239),$B239&lt;&gt;"--")</formula>
    </cfRule>
  </conditionalFormatting>
  <conditionalFormatting sqref="C47">
    <cfRule type="expression" dxfId="127" priority="62">
      <formula>AND(ISERROR($J47),$B47&lt;&gt;"--")</formula>
    </cfRule>
  </conditionalFormatting>
  <conditionalFormatting sqref="C124">
    <cfRule type="expression" dxfId="126" priority="56">
      <formula>AND(ISERROR($J124),$B124&lt;&gt;"--")</formula>
    </cfRule>
  </conditionalFormatting>
  <conditionalFormatting sqref="C215">
    <cfRule type="expression" dxfId="125" priority="61">
      <formula>AND(ISERROR($J215),$B215&lt;&gt;"--")</formula>
    </cfRule>
  </conditionalFormatting>
  <conditionalFormatting sqref="C219">
    <cfRule type="expression" dxfId="124" priority="60">
      <formula>AND(ISERROR($J219),$B219&lt;&gt;"--")</formula>
    </cfRule>
  </conditionalFormatting>
  <conditionalFormatting sqref="C227">
    <cfRule type="expression" dxfId="123" priority="59">
      <formula>AND(ISERROR($J227),$B227&lt;&gt;"--")</formula>
    </cfRule>
  </conditionalFormatting>
  <conditionalFormatting sqref="C24">
    <cfRule type="expression" dxfId="122" priority="58">
      <formula>AND(ISERROR($J24),$B24&lt;&gt;"--")</formula>
    </cfRule>
  </conditionalFormatting>
  <conditionalFormatting sqref="C40">
    <cfRule type="expression" dxfId="121" priority="57">
      <formula>AND(ISERROR($J40),$B40&lt;&gt;"--")</formula>
    </cfRule>
  </conditionalFormatting>
  <conditionalFormatting sqref="C136">
    <cfRule type="expression" dxfId="120" priority="55">
      <formula>AND(ISERROR($J136),$B136&lt;&gt;"--")</formula>
    </cfRule>
  </conditionalFormatting>
  <conditionalFormatting sqref="C140">
    <cfRule type="expression" dxfId="119" priority="54">
      <formula>AND(ISERROR($J140),$B140&lt;&gt;"--")</formula>
    </cfRule>
  </conditionalFormatting>
  <conditionalFormatting sqref="C165">
    <cfRule type="expression" dxfId="118" priority="53">
      <formula>AND(ISERROR($J165),$B165&lt;&gt;"--")</formula>
    </cfRule>
  </conditionalFormatting>
  <conditionalFormatting sqref="C223">
    <cfRule type="expression" dxfId="117" priority="52">
      <formula>AND(ISERROR($J223),$B223&lt;&gt;"--")</formula>
    </cfRule>
  </conditionalFormatting>
  <conditionalFormatting sqref="C30">
    <cfRule type="expression" dxfId="116" priority="51">
      <formula>AND(ISERROR($J30),$B30&lt;&gt;"--")</formula>
    </cfRule>
  </conditionalFormatting>
  <conditionalFormatting sqref="C34">
    <cfRule type="expression" dxfId="115" priority="50">
      <formula>AND(ISERROR($J34),$B34&lt;&gt;"--")</formula>
    </cfRule>
  </conditionalFormatting>
  <conditionalFormatting sqref="C38">
    <cfRule type="expression" dxfId="114" priority="49">
      <formula>AND(ISERROR($J38),$B38&lt;&gt;"--")</formula>
    </cfRule>
  </conditionalFormatting>
  <conditionalFormatting sqref="C150">
    <cfRule type="expression" dxfId="113" priority="48">
      <formula>AND(ISERROR($J150),$B150&lt;&gt;"--")</formula>
    </cfRule>
  </conditionalFormatting>
  <conditionalFormatting sqref="C205">
    <cfRule type="expression" dxfId="112" priority="47">
      <formula>AND(ISERROR($J205),$B205&lt;&gt;"--")</formula>
    </cfRule>
  </conditionalFormatting>
  <conditionalFormatting sqref="C209">
    <cfRule type="expression" dxfId="111" priority="46">
      <formula>AND(ISERROR($J209),$B209&lt;&gt;"--")</formula>
    </cfRule>
  </conditionalFormatting>
  <conditionalFormatting sqref="C55">
    <cfRule type="expression" dxfId="110" priority="45">
      <formula>AND(ISERROR($J55),$B55&lt;&gt;"--")</formula>
    </cfRule>
  </conditionalFormatting>
  <conditionalFormatting sqref="C59">
    <cfRule type="expression" dxfId="109" priority="44">
      <formula>AND(ISERROR($J59),$B59&lt;&gt;"--")</formula>
    </cfRule>
  </conditionalFormatting>
  <conditionalFormatting sqref="C190">
    <cfRule type="expression" dxfId="108" priority="43">
      <formula>AND(ISERROR($J190),$B190&lt;&gt;"--")</formula>
    </cfRule>
  </conditionalFormatting>
  <conditionalFormatting sqref="C231">
    <cfRule type="expression" dxfId="107" priority="42">
      <formula>AND(ISERROR($J231),$B231&lt;&gt;"--")</formula>
    </cfRule>
  </conditionalFormatting>
  <conditionalFormatting sqref="C49">
    <cfRule type="expression" dxfId="106" priority="41">
      <formula>AND(ISERROR($J49),$B49&lt;&gt;"--")</formula>
    </cfRule>
  </conditionalFormatting>
  <conditionalFormatting sqref="C145">
    <cfRule type="expression" dxfId="105" priority="40">
      <formula>AND(ISERROR($J145),$B145&lt;&gt;"--")</formula>
    </cfRule>
  </conditionalFormatting>
  <conditionalFormatting sqref="C28">
    <cfRule type="expression" dxfId="104" priority="39">
      <formula>AND(ISERROR($J28),$B28&lt;&gt;"--")</formula>
    </cfRule>
  </conditionalFormatting>
  <conditionalFormatting sqref="C32">
    <cfRule type="expression" dxfId="103" priority="38">
      <formula>AND(ISERROR($J32),$B32&lt;&gt;"--")</formula>
    </cfRule>
  </conditionalFormatting>
  <conditionalFormatting sqref="C29">
    <cfRule type="expression" dxfId="102" priority="37">
      <formula>AND(ISERROR($J29),$B29&lt;&gt;"--")</formula>
    </cfRule>
  </conditionalFormatting>
  <conditionalFormatting sqref="C33">
    <cfRule type="expression" dxfId="101" priority="36">
      <formula>AND(ISERROR($J33),$B33&lt;&gt;"--")</formula>
    </cfRule>
  </conditionalFormatting>
  <conditionalFormatting sqref="C36">
    <cfRule type="expression" dxfId="100" priority="35">
      <formula>AND(ISERROR($J36),$B36&lt;&gt;"--")</formula>
    </cfRule>
  </conditionalFormatting>
  <conditionalFormatting sqref="C37">
    <cfRule type="expression" dxfId="99" priority="34">
      <formula>AND(ISERROR($J37),$B37&lt;&gt;"--")</formula>
    </cfRule>
  </conditionalFormatting>
  <conditionalFormatting sqref="C48">
    <cfRule type="expression" dxfId="98" priority="33">
      <formula>AND(ISERROR($J48),$B48&lt;&gt;"--")</formula>
    </cfRule>
  </conditionalFormatting>
  <conditionalFormatting sqref="C56">
    <cfRule type="expression" dxfId="97" priority="32">
      <formula>AND(ISERROR($J56),$B56&lt;&gt;"--")</formula>
    </cfRule>
  </conditionalFormatting>
  <conditionalFormatting sqref="C63">
    <cfRule type="expression" dxfId="96" priority="31">
      <formula>AND(ISERROR($J63),$B63&lt;&gt;"--")</formula>
    </cfRule>
  </conditionalFormatting>
  <conditionalFormatting sqref="C67">
    <cfRule type="expression" dxfId="95" priority="30">
      <formula>AND(ISERROR($J67),$B67&lt;&gt;"--")</formula>
    </cfRule>
  </conditionalFormatting>
  <conditionalFormatting sqref="C149">
    <cfRule type="expression" dxfId="94" priority="29">
      <formula>AND(ISERROR($J149),$B149&lt;&gt;"--")</formula>
    </cfRule>
  </conditionalFormatting>
  <conditionalFormatting sqref="C151">
    <cfRule type="expression" dxfId="93" priority="28">
      <formula>AND(ISERROR($J151),$B151&lt;&gt;"--")</formula>
    </cfRule>
  </conditionalFormatting>
  <conditionalFormatting sqref="C195">
    <cfRule type="expression" dxfId="92" priority="27">
      <formula>AND(ISERROR($J195),$B195&lt;&gt;"--")</formula>
    </cfRule>
  </conditionalFormatting>
  <conditionalFormatting sqref="C203">
    <cfRule type="expression" dxfId="91" priority="26">
      <formula>AND(ISERROR($J203),$B203&lt;&gt;"--")</formula>
    </cfRule>
  </conditionalFormatting>
  <conditionalFormatting sqref="C204">
    <cfRule type="expression" dxfId="90" priority="25">
      <formula>AND(ISERROR($J204),$B204&lt;&gt;"--")</formula>
    </cfRule>
  </conditionalFormatting>
  <conditionalFormatting sqref="C207">
    <cfRule type="expression" dxfId="89" priority="24">
      <formula>AND(ISERROR($J207),$B207&lt;&gt;"--")</formula>
    </cfRule>
  </conditionalFormatting>
  <conditionalFormatting sqref="C208">
    <cfRule type="expression" dxfId="88" priority="23">
      <formula>AND(ISERROR($J208),$B208&lt;&gt;"--")</formula>
    </cfRule>
  </conditionalFormatting>
  <conditionalFormatting sqref="C108">
    <cfRule type="expression" dxfId="87" priority="22">
      <formula>AND(ISERROR($J108),$B108&lt;&gt;"--")</formula>
    </cfRule>
  </conditionalFormatting>
  <conditionalFormatting sqref="C112">
    <cfRule type="expression" dxfId="86" priority="21">
      <formula>AND(ISERROR($J112),$B112&lt;&gt;"--")</formula>
    </cfRule>
  </conditionalFormatting>
  <conditionalFormatting sqref="C87">
    <cfRule type="expression" dxfId="85" priority="20">
      <formula>AND(ISERROR($J87),$B87&lt;&gt;"--")</formula>
    </cfRule>
  </conditionalFormatting>
  <conditionalFormatting sqref="C91">
    <cfRule type="expression" dxfId="84" priority="19">
      <formula>AND(ISERROR($J91),$B91&lt;&gt;"--")</formula>
    </cfRule>
  </conditionalFormatting>
  <conditionalFormatting sqref="C95">
    <cfRule type="expression" dxfId="83" priority="18">
      <formula>AND(ISERROR($J95),$B95&lt;&gt;"--")</formula>
    </cfRule>
  </conditionalFormatting>
  <conditionalFormatting sqref="C120">
    <cfRule type="expression" dxfId="82" priority="17">
      <formula>AND(ISERROR($J120),$B120&lt;&gt;"--")</formula>
    </cfRule>
  </conditionalFormatting>
  <conditionalFormatting sqref="C88">
    <cfRule type="expression" dxfId="81" priority="16">
      <formula>AND(ISERROR($J88),$B88&lt;&gt;"--")</formula>
    </cfRule>
  </conditionalFormatting>
  <conditionalFormatting sqref="C92">
    <cfRule type="expression" dxfId="80" priority="15">
      <formula>AND(ISERROR($J92),$B92&lt;&gt;"--")</formula>
    </cfRule>
  </conditionalFormatting>
  <conditionalFormatting sqref="C96">
    <cfRule type="expression" dxfId="79" priority="14">
      <formula>AND(ISERROR($J96),$B96&lt;&gt;"--")</formula>
    </cfRule>
  </conditionalFormatting>
  <conditionalFormatting sqref="C109">
    <cfRule type="expression" dxfId="78" priority="13">
      <formula>AND(ISERROR($J109),$B109&lt;&gt;"--")</formula>
    </cfRule>
  </conditionalFormatting>
  <conditionalFormatting sqref="C113">
    <cfRule type="expression" dxfId="77" priority="12">
      <formula>AND(ISERROR($J113),$B113&lt;&gt;"--")</formula>
    </cfRule>
  </conditionalFormatting>
  <conditionalFormatting sqref="C44">
    <cfRule type="expression" dxfId="76" priority="11">
      <formula>AND(ISERROR($J44),$B44&lt;&gt;"--")</formula>
    </cfRule>
  </conditionalFormatting>
  <conditionalFormatting sqref="C128">
    <cfRule type="expression" dxfId="75" priority="10">
      <formula>AND(ISERROR($J128),$B128&lt;&gt;"--")</formula>
    </cfRule>
  </conditionalFormatting>
  <conditionalFormatting sqref="C45">
    <cfRule type="expression" dxfId="74" priority="9">
      <formula>AND(ISERROR($J45),$B45&lt;&gt;"--")</formula>
    </cfRule>
  </conditionalFormatting>
  <conditionalFormatting sqref="C211">
    <cfRule type="expression" dxfId="73" priority="8">
      <formula>AND(ISERROR($J211),$B211&lt;&gt;"--")</formula>
    </cfRule>
  </conditionalFormatting>
  <conditionalFormatting sqref="C68:C71">
    <cfRule type="expression" dxfId="72" priority="7">
      <formula>AND(ISERROR($J68),$B68&lt;&gt;"--")</formula>
    </cfRule>
  </conditionalFormatting>
  <conditionalFormatting sqref="C199:C201">
    <cfRule type="expression" dxfId="71" priority="6">
      <formula>AND(ISERROR($J199),$B199&lt;&gt;"--")</formula>
    </cfRule>
  </conditionalFormatting>
  <conditionalFormatting sqref="C240:C245">
    <cfRule type="expression" dxfId="70" priority="5">
      <formula>AND(ISERROR($J240),$B240&lt;&gt;"--")</formula>
    </cfRule>
  </conditionalFormatting>
  <conditionalFormatting sqref="C103">
    <cfRule type="expression" dxfId="69" priority="4">
      <formula>AND(ISERROR($J103),$B103&lt;&gt;"--")</formula>
    </cfRule>
  </conditionalFormatting>
  <conditionalFormatting sqref="C12">
    <cfRule type="expression" dxfId="68" priority="3">
      <formula>AND(ISERROR($J12),$B12&lt;&gt;"--")</formula>
    </cfRule>
  </conditionalFormatting>
  <conditionalFormatting sqref="C75">
    <cfRule type="expression" dxfId="67" priority="2">
      <formula>AND(ISERROR($J75),$B75&lt;&gt;"--")</formula>
    </cfRule>
  </conditionalFormatting>
  <conditionalFormatting sqref="C76">
    <cfRule type="expression" dxfId="66" priority="1">
      <formula>AND(ISERROR($J76),$B76&lt;&gt;"--")</formula>
    </cfRule>
  </conditionalFormatting>
  <dataValidations count="1">
    <dataValidation type="list" allowBlank="1" showInputMessage="1" showErrorMessage="1" sqref="C103 C16 C20 C157 C211 C215 C219 C227 C24 C40 C124 C136 C140 C165 C161 C186 C223 C149:C151 C55:C56 C174:C175 C59 C190 C153 C178 C231 C145 C28:C30 C32:C34 C36:C38 C63 C67 C132 C182 C195 C203:C205 C207:C209 C116 C108:C109 C112:C113 C87:C88 C91:C92 C95:C96 C99 C120 C239:C245 C44:C49 C128 C199:C201 C12 C79 C75:C76 C83">
      <formula1>CostInput</formula1>
    </dataValidation>
  </dataValidations>
  <pageMargins left="0.7" right="0.7" top="0.75" bottom="0.75" header="0.3" footer="0.3"/>
  <pageSetup paperSize="8" scale="58"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86"/>
  <sheetViews>
    <sheetView tabSelected="1" zoomScale="70" zoomScaleNormal="70" workbookViewId="0">
      <selection activeCell="K12" sqref="K12"/>
    </sheetView>
  </sheetViews>
  <sheetFormatPr defaultColWidth="9.15625" defaultRowHeight="12.9" x14ac:dyDescent="0.5"/>
  <cols>
    <col min="1" max="1" width="9.26171875" style="20" customWidth="1"/>
    <col min="2" max="2" width="10.41796875" style="20" hidden="1" customWidth="1"/>
    <col min="3" max="3" width="24.41796875" style="20" hidden="1" customWidth="1"/>
    <col min="4" max="4" width="26.41796875" style="21" customWidth="1"/>
    <col min="5" max="5" width="71.5234375" style="21" customWidth="1"/>
    <col min="6" max="6" width="32.15625" style="21" hidden="1" customWidth="1"/>
    <col min="7" max="7" width="13.41796875" style="21" hidden="1" customWidth="1"/>
    <col min="8" max="8" width="14" style="129" customWidth="1"/>
    <col min="9" max="9" width="13.15625" style="29" customWidth="1"/>
    <col min="10" max="10" width="13" style="24" customWidth="1"/>
    <col min="11" max="11" width="12.578125" style="24" customWidth="1"/>
    <col min="12" max="12" width="12.26171875" style="24" customWidth="1"/>
    <col min="13" max="13" width="13" style="24" customWidth="1"/>
    <col min="14" max="17" width="11.578125" style="24" customWidth="1"/>
    <col min="18" max="18" width="12.83984375" style="24" customWidth="1"/>
    <col min="19" max="22" width="11.578125" style="24" customWidth="1"/>
    <col min="23" max="23" width="12.83984375" style="24" customWidth="1"/>
    <col min="24" max="24" width="14.41796875" style="130" customWidth="1"/>
    <col min="25" max="25" width="8.578125" style="25" customWidth="1"/>
    <col min="26" max="26" width="11.68359375" style="25" customWidth="1"/>
    <col min="27" max="27" width="10.15625" style="25" bestFit="1" customWidth="1"/>
    <col min="28" max="31" width="9.15625" style="25"/>
    <col min="32" max="32" width="10.15625" style="25" bestFit="1" customWidth="1"/>
    <col min="33" max="35" width="9.15625" style="25"/>
    <col min="36" max="36" width="11.15625" style="25" bestFit="1" customWidth="1"/>
    <col min="37" max="16384" width="9.15625" style="25"/>
  </cols>
  <sheetData>
    <row r="2" spans="1:25" s="3" customFormat="1" ht="15.6" x14ac:dyDescent="0.6">
      <c r="A2" s="1"/>
      <c r="B2" s="1"/>
      <c r="C2" s="1"/>
      <c r="D2" s="1" t="s">
        <v>322</v>
      </c>
      <c r="E2" s="1"/>
      <c r="K2" s="4"/>
      <c r="L2" s="5" t="s">
        <v>327</v>
      </c>
      <c r="M2" s="6"/>
      <c r="N2" s="7"/>
      <c r="O2" s="8"/>
      <c r="P2" s="8"/>
      <c r="Q2" s="8"/>
      <c r="R2" s="8"/>
      <c r="S2" s="7"/>
      <c r="T2" s="8"/>
      <c r="U2" s="8"/>
      <c r="V2" s="8"/>
      <c r="W2" s="8"/>
      <c r="X2" s="9"/>
    </row>
    <row r="3" spans="1:25" s="3" customFormat="1" ht="18.3" x14ac:dyDescent="0.6">
      <c r="A3" s="1"/>
      <c r="B3" s="1"/>
      <c r="C3" s="1"/>
      <c r="D3" s="1" t="s">
        <v>323</v>
      </c>
      <c r="E3" s="1"/>
      <c r="F3" s="10"/>
      <c r="G3" s="2"/>
      <c r="H3" s="187" t="s">
        <v>324</v>
      </c>
      <c r="I3" s="188" t="s">
        <v>532</v>
      </c>
      <c r="J3" s="8"/>
      <c r="K3" s="4"/>
      <c r="L3" s="11" t="s">
        <v>328</v>
      </c>
      <c r="M3" s="6"/>
      <c r="N3" s="7"/>
      <c r="O3" s="8"/>
      <c r="P3" s="8"/>
      <c r="Q3" s="8"/>
      <c r="R3" s="8"/>
      <c r="S3" s="7"/>
      <c r="T3" s="8"/>
      <c r="U3" s="8"/>
      <c r="V3" s="8"/>
      <c r="W3" s="8"/>
      <c r="X3" s="9"/>
    </row>
    <row r="4" spans="1:25" s="3" customFormat="1" ht="15.6" x14ac:dyDescent="0.6">
      <c r="A4" s="12"/>
      <c r="B4" s="12"/>
      <c r="C4" s="12"/>
      <c r="D4" s="1" t="s">
        <v>325</v>
      </c>
      <c r="E4" s="12"/>
      <c r="F4" s="13"/>
      <c r="G4" s="2"/>
      <c r="H4" s="2"/>
      <c r="J4" s="8"/>
      <c r="K4" s="8"/>
      <c r="M4" s="14"/>
      <c r="N4" s="15"/>
      <c r="O4" s="8"/>
      <c r="P4" s="8"/>
      <c r="Q4" s="8"/>
      <c r="R4" s="8"/>
      <c r="S4" s="15"/>
      <c r="T4" s="8"/>
      <c r="U4" s="8"/>
      <c r="V4" s="8"/>
      <c r="W4" s="8"/>
      <c r="X4" s="9"/>
    </row>
    <row r="5" spans="1:25" s="3" customFormat="1" ht="50.4" customHeight="1" x14ac:dyDescent="0.6">
      <c r="A5" s="13"/>
      <c r="B5" s="13"/>
      <c r="C5" s="13"/>
      <c r="D5" s="16" t="s">
        <v>326</v>
      </c>
      <c r="E5" s="197" t="s">
        <v>365</v>
      </c>
      <c r="F5" s="197"/>
      <c r="G5" s="197"/>
      <c r="H5" s="197"/>
      <c r="I5" s="197"/>
      <c r="J5" s="197"/>
      <c r="K5" s="197"/>
      <c r="L5" s="17"/>
      <c r="M5" s="18"/>
      <c r="N5" s="8"/>
      <c r="O5" s="8"/>
      <c r="P5" s="19"/>
      <c r="Q5" s="8"/>
      <c r="R5" s="18"/>
      <c r="S5" s="8"/>
      <c r="T5" s="8"/>
      <c r="U5" s="19"/>
      <c r="V5" s="8"/>
      <c r="W5" s="18"/>
      <c r="X5" s="18"/>
    </row>
    <row r="6" spans="1:25" x14ac:dyDescent="0.5">
      <c r="F6" s="22"/>
      <c r="H6" s="21"/>
      <c r="I6" s="23"/>
      <c r="X6" s="25"/>
    </row>
    <row r="7" spans="1:25" s="29" customFormat="1" ht="14.4" x14ac:dyDescent="0.5">
      <c r="A7" s="227" t="s">
        <v>329</v>
      </c>
      <c r="B7" s="228" t="s">
        <v>9</v>
      </c>
      <c r="C7" s="230" t="s">
        <v>10</v>
      </c>
      <c r="D7" s="232" t="s">
        <v>330</v>
      </c>
      <c r="E7" s="232" t="s">
        <v>331</v>
      </c>
      <c r="F7" s="232" t="s">
        <v>13</v>
      </c>
      <c r="G7" s="234" t="s">
        <v>14</v>
      </c>
      <c r="H7" s="232"/>
      <c r="I7" s="26" t="s">
        <v>350</v>
      </c>
      <c r="J7" s="26" t="s">
        <v>351</v>
      </c>
      <c r="K7" s="26" t="s">
        <v>352</v>
      </c>
      <c r="L7" s="26" t="s">
        <v>353</v>
      </c>
      <c r="M7" s="27" t="s">
        <v>347</v>
      </c>
      <c r="N7" s="26" t="s">
        <v>354</v>
      </c>
      <c r="O7" s="26" t="s">
        <v>355</v>
      </c>
      <c r="P7" s="26" t="s">
        <v>356</v>
      </c>
      <c r="Q7" s="26" t="s">
        <v>357</v>
      </c>
      <c r="R7" s="27" t="s">
        <v>348</v>
      </c>
      <c r="S7" s="26" t="s">
        <v>358</v>
      </c>
      <c r="T7" s="26" t="s">
        <v>359</v>
      </c>
      <c r="U7" s="26" t="s">
        <v>360</v>
      </c>
      <c r="V7" s="26" t="s">
        <v>361</v>
      </c>
      <c r="W7" s="27" t="s">
        <v>349</v>
      </c>
      <c r="X7" s="243" t="s">
        <v>509</v>
      </c>
      <c r="Y7" s="28"/>
    </row>
    <row r="8" spans="1:25" s="29" customFormat="1" ht="28.8" x14ac:dyDescent="0.5">
      <c r="A8" s="227"/>
      <c r="B8" s="229"/>
      <c r="C8" s="231"/>
      <c r="D8" s="233"/>
      <c r="E8" s="233"/>
      <c r="F8" s="233"/>
      <c r="G8" s="235"/>
      <c r="H8" s="233"/>
      <c r="I8" s="30" t="s">
        <v>332</v>
      </c>
      <c r="J8" s="30" t="s">
        <v>333</v>
      </c>
      <c r="K8" s="30" t="s">
        <v>334</v>
      </c>
      <c r="L8" s="30" t="s">
        <v>335</v>
      </c>
      <c r="M8" s="27" t="s">
        <v>346</v>
      </c>
      <c r="N8" s="30" t="s">
        <v>336</v>
      </c>
      <c r="O8" s="30" t="s">
        <v>337</v>
      </c>
      <c r="P8" s="30" t="s">
        <v>338</v>
      </c>
      <c r="Q8" s="30" t="s">
        <v>339</v>
      </c>
      <c r="R8" s="27" t="s">
        <v>345</v>
      </c>
      <c r="S8" s="30" t="s">
        <v>340</v>
      </c>
      <c r="T8" s="30" t="s">
        <v>341</v>
      </c>
      <c r="U8" s="30" t="s">
        <v>342</v>
      </c>
      <c r="V8" s="30" t="s">
        <v>343</v>
      </c>
      <c r="W8" s="27" t="s">
        <v>344</v>
      </c>
      <c r="X8" s="244"/>
      <c r="Y8" s="28"/>
    </row>
    <row r="9" spans="1:25" ht="43.5" customHeight="1" x14ac:dyDescent="0.5">
      <c r="A9" s="31">
        <v>1</v>
      </c>
      <c r="B9" s="32"/>
      <c r="C9" s="32"/>
      <c r="D9" s="255" t="s">
        <v>364</v>
      </c>
      <c r="E9" s="256"/>
      <c r="F9" s="33"/>
      <c r="G9" s="34"/>
      <c r="H9" s="34"/>
      <c r="I9" s="35">
        <f t="shared" ref="I9:X9" si="0">SUM(I10,I53)</f>
        <v>68048</v>
      </c>
      <c r="J9" s="35">
        <f t="shared" si="0"/>
        <v>93542.399999999994</v>
      </c>
      <c r="K9" s="35">
        <f t="shared" si="0"/>
        <v>115322.4</v>
      </c>
      <c r="L9" s="35">
        <f t="shared" si="0"/>
        <v>126839.20000000001</v>
      </c>
      <c r="M9" s="36">
        <f t="shared" si="0"/>
        <v>403752</v>
      </c>
      <c r="N9" s="35">
        <f t="shared" si="0"/>
        <v>106667.75</v>
      </c>
      <c r="O9" s="35">
        <f t="shared" si="0"/>
        <v>120695.75</v>
      </c>
      <c r="P9" s="35">
        <f t="shared" si="0"/>
        <v>112013.75</v>
      </c>
      <c r="Q9" s="35">
        <f t="shared" si="0"/>
        <v>100585.75</v>
      </c>
      <c r="R9" s="36">
        <f t="shared" si="0"/>
        <v>439963</v>
      </c>
      <c r="S9" s="35">
        <f t="shared" si="0"/>
        <v>65477</v>
      </c>
      <c r="T9" s="35">
        <f t="shared" si="0"/>
        <v>67865</v>
      </c>
      <c r="U9" s="35">
        <f t="shared" si="0"/>
        <v>71035</v>
      </c>
      <c r="V9" s="35">
        <f t="shared" si="0"/>
        <v>44373</v>
      </c>
      <c r="W9" s="36">
        <f t="shared" si="0"/>
        <v>248750</v>
      </c>
      <c r="X9" s="37">
        <f t="shared" si="0"/>
        <v>1092465</v>
      </c>
      <c r="Y9" s="38">
        <f>X9/X248</f>
        <v>0.13563137278369064</v>
      </c>
    </row>
    <row r="10" spans="1:25" ht="15.6" x14ac:dyDescent="0.5">
      <c r="A10" s="39"/>
      <c r="B10" s="39"/>
      <c r="C10" s="39"/>
      <c r="D10" s="245" t="s">
        <v>396</v>
      </c>
      <c r="E10" s="245"/>
      <c r="F10" s="245"/>
      <c r="G10" s="40"/>
      <c r="H10" s="40"/>
      <c r="I10" s="41">
        <f>I11</f>
        <v>26124</v>
      </c>
      <c r="J10" s="41">
        <f>J11</f>
        <v>47682</v>
      </c>
      <c r="K10" s="41">
        <f>K11</f>
        <v>69462</v>
      </c>
      <c r="L10" s="41">
        <f>L11</f>
        <v>72632</v>
      </c>
      <c r="M10" s="41">
        <f t="shared" ref="M10:W10" si="1">M11</f>
        <v>215900</v>
      </c>
      <c r="N10" s="41">
        <f t="shared" si="1"/>
        <v>27374</v>
      </c>
      <c r="O10" s="41">
        <f t="shared" si="1"/>
        <v>62506</v>
      </c>
      <c r="P10" s="41">
        <f t="shared" si="1"/>
        <v>53824</v>
      </c>
      <c r="Q10" s="41">
        <f t="shared" si="1"/>
        <v>42396</v>
      </c>
      <c r="R10" s="41">
        <f t="shared" si="1"/>
        <v>186100</v>
      </c>
      <c r="S10" s="41">
        <f t="shared" si="1"/>
        <v>23506</v>
      </c>
      <c r="T10" s="41">
        <f t="shared" si="1"/>
        <v>46998</v>
      </c>
      <c r="U10" s="41">
        <f t="shared" si="1"/>
        <v>50168</v>
      </c>
      <c r="V10" s="41">
        <f t="shared" si="1"/>
        <v>23506</v>
      </c>
      <c r="W10" s="41">
        <f t="shared" si="1"/>
        <v>144178</v>
      </c>
      <c r="X10" s="41">
        <f>X11</f>
        <v>546178</v>
      </c>
    </row>
    <row r="11" spans="1:25" ht="14.4" x14ac:dyDescent="0.5">
      <c r="A11" s="42" t="s">
        <v>48</v>
      </c>
      <c r="B11" s="42"/>
      <c r="C11" s="42"/>
      <c r="D11" s="246" t="s">
        <v>395</v>
      </c>
      <c r="E11" s="247"/>
      <c r="F11" s="247"/>
      <c r="G11" s="43"/>
      <c r="H11" s="43"/>
      <c r="I11" s="44">
        <f>SUM(I15,I19,I23,I27,I31,I35,I39,I43,I48,I52)</f>
        <v>26124</v>
      </c>
      <c r="J11" s="44">
        <f t="shared" ref="J11:W11" si="2">SUM(J15,J19,J23,J27,J31,J35,J39,J43,J48,J52)</f>
        <v>47682</v>
      </c>
      <c r="K11" s="44">
        <f t="shared" si="2"/>
        <v>69462</v>
      </c>
      <c r="L11" s="44">
        <f t="shared" si="2"/>
        <v>72632</v>
      </c>
      <c r="M11" s="45">
        <f t="shared" si="2"/>
        <v>215900</v>
      </c>
      <c r="N11" s="44">
        <f>SUM(N15,N19,N23,N27,N31,N35,N39,N43,N48,N52)</f>
        <v>27374</v>
      </c>
      <c r="O11" s="44">
        <f t="shared" si="2"/>
        <v>62506</v>
      </c>
      <c r="P11" s="44">
        <f t="shared" si="2"/>
        <v>53824</v>
      </c>
      <c r="Q11" s="44">
        <f t="shared" si="2"/>
        <v>42396</v>
      </c>
      <c r="R11" s="45">
        <f t="shared" si="2"/>
        <v>186100</v>
      </c>
      <c r="S11" s="44">
        <f>SUM(S15,S19,S23,S27,S31,S35,S39,S43,S48,S52)</f>
        <v>23506</v>
      </c>
      <c r="T11" s="44">
        <f t="shared" si="2"/>
        <v>46998</v>
      </c>
      <c r="U11" s="44">
        <f t="shared" si="2"/>
        <v>50168</v>
      </c>
      <c r="V11" s="44">
        <f t="shared" si="2"/>
        <v>23506</v>
      </c>
      <c r="W11" s="45">
        <f t="shared" si="2"/>
        <v>144178</v>
      </c>
      <c r="X11" s="44">
        <f>SUM(X12:X52)</f>
        <v>546178</v>
      </c>
    </row>
    <row r="12" spans="1:25" ht="30.9" customHeight="1" x14ac:dyDescent="0.5">
      <c r="A12" s="236" t="s">
        <v>50</v>
      </c>
      <c r="B12" s="217">
        <v>1</v>
      </c>
      <c r="C12" s="47" t="s">
        <v>51</v>
      </c>
      <c r="D12" s="248" t="s">
        <v>362</v>
      </c>
      <c r="E12" s="249" t="s">
        <v>363</v>
      </c>
      <c r="F12" s="252" t="s">
        <v>53</v>
      </c>
      <c r="G12" s="241"/>
      <c r="H12" s="198" t="s">
        <v>366</v>
      </c>
      <c r="I12" s="49" t="s">
        <v>369</v>
      </c>
      <c r="J12" s="49" t="str">
        <f>I12</f>
        <v>Год</v>
      </c>
      <c r="K12" s="49" t="str">
        <f>J12</f>
        <v>Год</v>
      </c>
      <c r="L12" s="49" t="str">
        <f>K12</f>
        <v>Год</v>
      </c>
      <c r="M12" s="50" t="str">
        <f>I12</f>
        <v>Год</v>
      </c>
      <c r="N12" s="49" t="str">
        <f>M12</f>
        <v>Год</v>
      </c>
      <c r="O12" s="49" t="str">
        <f>N12</f>
        <v>Год</v>
      </c>
      <c r="P12" s="49" t="str">
        <f>O12</f>
        <v>Год</v>
      </c>
      <c r="Q12" s="49" t="str">
        <f>P12</f>
        <v>Год</v>
      </c>
      <c r="R12" s="50" t="str">
        <f>M12</f>
        <v>Год</v>
      </c>
      <c r="S12" s="49" t="str">
        <f>R12</f>
        <v>Год</v>
      </c>
      <c r="T12" s="49" t="str">
        <f>S12</f>
        <v>Год</v>
      </c>
      <c r="U12" s="49" t="str">
        <f>T12</f>
        <v>Год</v>
      </c>
      <c r="V12" s="49" t="str">
        <f>U12</f>
        <v>Год</v>
      </c>
      <c r="W12" s="50" t="str">
        <f>R12</f>
        <v>Год</v>
      </c>
      <c r="X12" s="242">
        <f>SUM(M15,R15,W15)</f>
        <v>24960</v>
      </c>
    </row>
    <row r="13" spans="1:25" ht="30.9" customHeight="1" x14ac:dyDescent="0.5">
      <c r="A13" s="236"/>
      <c r="B13" s="217"/>
      <c r="C13" s="217"/>
      <c r="D13" s="248"/>
      <c r="E13" s="250"/>
      <c r="F13" s="253"/>
      <c r="G13" s="241"/>
      <c r="H13" s="198" t="s">
        <v>368</v>
      </c>
      <c r="I13" s="51">
        <v>0.25</v>
      </c>
      <c r="J13" s="51">
        <v>0.25</v>
      </c>
      <c r="K13" s="51">
        <v>0.25</v>
      </c>
      <c r="L13" s="51">
        <v>0.25</v>
      </c>
      <c r="M13" s="52">
        <f>SUM(I13:L13)</f>
        <v>1</v>
      </c>
      <c r="N13" s="51">
        <v>0.25</v>
      </c>
      <c r="O13" s="51">
        <v>0.25</v>
      </c>
      <c r="P13" s="51">
        <v>0.25</v>
      </c>
      <c r="Q13" s="51">
        <v>0.25</v>
      </c>
      <c r="R13" s="52">
        <f>SUM(N13:Q13)</f>
        <v>1</v>
      </c>
      <c r="S13" s="53">
        <v>0</v>
      </c>
      <c r="T13" s="53">
        <v>0</v>
      </c>
      <c r="U13" s="53">
        <v>0</v>
      </c>
      <c r="V13" s="53">
        <v>0</v>
      </c>
      <c r="W13" s="52">
        <f>SUM(S13:V13)</f>
        <v>0</v>
      </c>
      <c r="X13" s="242"/>
      <c r="Y13" s="54"/>
    </row>
    <row r="14" spans="1:25" ht="30.9" customHeight="1" x14ac:dyDescent="0.5">
      <c r="A14" s="236"/>
      <c r="B14" s="217"/>
      <c r="C14" s="217"/>
      <c r="D14" s="248"/>
      <c r="E14" s="250"/>
      <c r="F14" s="253"/>
      <c r="G14" s="241"/>
      <c r="H14" s="198" t="s">
        <v>367</v>
      </c>
      <c r="I14" s="53">
        <f>'[2]Budget assumptions'!M9</f>
        <v>12480</v>
      </c>
      <c r="J14" s="53">
        <f>$I$14</f>
        <v>12480</v>
      </c>
      <c r="K14" s="53">
        <f>$I$14</f>
        <v>12480</v>
      </c>
      <c r="L14" s="53">
        <f>$I$14</f>
        <v>12480</v>
      </c>
      <c r="M14" s="52">
        <f>AVERAGE(I14:L14)</f>
        <v>12480</v>
      </c>
      <c r="N14" s="53">
        <f>$I$14</f>
        <v>12480</v>
      </c>
      <c r="O14" s="53">
        <f>$I$14</f>
        <v>12480</v>
      </c>
      <c r="P14" s="53">
        <f>$I$14</f>
        <v>12480</v>
      </c>
      <c r="Q14" s="53">
        <f>$I$14</f>
        <v>12480</v>
      </c>
      <c r="R14" s="52">
        <f>AVERAGE(N14:Q14)</f>
        <v>12480</v>
      </c>
      <c r="S14" s="53">
        <f>$I$14</f>
        <v>12480</v>
      </c>
      <c r="T14" s="53">
        <f>$I$14</f>
        <v>12480</v>
      </c>
      <c r="U14" s="53">
        <f>$I$14</f>
        <v>12480</v>
      </c>
      <c r="V14" s="53">
        <f>$I$14</f>
        <v>12480</v>
      </c>
      <c r="W14" s="52">
        <f>AVERAGE(S14:V14)</f>
        <v>12480</v>
      </c>
      <c r="X14" s="242"/>
      <c r="Y14" s="54"/>
    </row>
    <row r="15" spans="1:25" ht="30.9" customHeight="1" x14ac:dyDescent="0.5">
      <c r="A15" s="236"/>
      <c r="B15" s="217"/>
      <c r="C15" s="217"/>
      <c r="D15" s="248"/>
      <c r="E15" s="251"/>
      <c r="F15" s="254"/>
      <c r="G15" s="241"/>
      <c r="H15" s="198" t="s">
        <v>370</v>
      </c>
      <c r="I15" s="53">
        <f>I13*I14</f>
        <v>3120</v>
      </c>
      <c r="J15" s="53">
        <f>J13*J14</f>
        <v>3120</v>
      </c>
      <c r="K15" s="53">
        <f>K13*K14</f>
        <v>3120</v>
      </c>
      <c r="L15" s="53">
        <f>L13*L14</f>
        <v>3120</v>
      </c>
      <c r="M15" s="52">
        <f>SUM(I15:L15)</f>
        <v>12480</v>
      </c>
      <c r="N15" s="53">
        <f>N13*N14</f>
        <v>3120</v>
      </c>
      <c r="O15" s="53">
        <f>O13*O14</f>
        <v>3120</v>
      </c>
      <c r="P15" s="53">
        <f>P13*P14</f>
        <v>3120</v>
      </c>
      <c r="Q15" s="53">
        <f>Q13*Q14</f>
        <v>3120</v>
      </c>
      <c r="R15" s="52">
        <f>SUM(N15:Q15)</f>
        <v>12480</v>
      </c>
      <c r="S15" s="53">
        <f>S13*S14</f>
        <v>0</v>
      </c>
      <c r="T15" s="53">
        <f>T13*T14</f>
        <v>0</v>
      </c>
      <c r="U15" s="53">
        <f>U13*U14</f>
        <v>0</v>
      </c>
      <c r="V15" s="53">
        <f>V13*V14</f>
        <v>0</v>
      </c>
      <c r="W15" s="52">
        <f>SUM(S15:V15)</f>
        <v>0</v>
      </c>
      <c r="X15" s="242"/>
      <c r="Y15" s="54"/>
    </row>
    <row r="16" spans="1:25" ht="23.1" customHeight="1" x14ac:dyDescent="0.5">
      <c r="A16" s="236" t="s">
        <v>59</v>
      </c>
      <c r="B16" s="217">
        <v>2</v>
      </c>
      <c r="C16" s="55" t="s">
        <v>60</v>
      </c>
      <c r="D16" s="237" t="s">
        <v>371</v>
      </c>
      <c r="E16" s="238" t="s">
        <v>372</v>
      </c>
      <c r="F16" s="238" t="s">
        <v>63</v>
      </c>
      <c r="G16" s="241"/>
      <c r="H16" s="198" t="s">
        <v>366</v>
      </c>
      <c r="I16" s="48" t="s">
        <v>373</v>
      </c>
      <c r="J16" s="48" t="str">
        <f>I16</f>
        <v>Совещание</v>
      </c>
      <c r="K16" s="48" t="str">
        <f>J16</f>
        <v>Совещание</v>
      </c>
      <c r="L16" s="48" t="str">
        <f>K16</f>
        <v>Совещание</v>
      </c>
      <c r="M16" s="56" t="str">
        <f>I16</f>
        <v>Совещание</v>
      </c>
      <c r="N16" s="48" t="str">
        <f>M16</f>
        <v>Совещание</v>
      </c>
      <c r="O16" s="48" t="str">
        <f>N16</f>
        <v>Совещание</v>
      </c>
      <c r="P16" s="48" t="str">
        <f>O16</f>
        <v>Совещание</v>
      </c>
      <c r="Q16" s="48" t="str">
        <f>P16</f>
        <v>Совещание</v>
      </c>
      <c r="R16" s="56" t="str">
        <f>M16</f>
        <v>Совещание</v>
      </c>
      <c r="S16" s="48" t="str">
        <f>R16</f>
        <v>Совещание</v>
      </c>
      <c r="T16" s="48" t="str">
        <f>S16</f>
        <v>Совещание</v>
      </c>
      <c r="U16" s="48" t="str">
        <f>T16</f>
        <v>Совещание</v>
      </c>
      <c r="V16" s="48" t="str">
        <f>U16</f>
        <v>Совещание</v>
      </c>
      <c r="W16" s="56" t="str">
        <f>R16</f>
        <v>Совещание</v>
      </c>
      <c r="X16" s="242">
        <f>SUM(M19,R19,W19)</f>
        <v>5984</v>
      </c>
      <c r="Y16" s="54"/>
    </row>
    <row r="17" spans="1:26" ht="23.1" customHeight="1" x14ac:dyDescent="0.5">
      <c r="A17" s="236"/>
      <c r="B17" s="217"/>
      <c r="C17" s="217"/>
      <c r="D17" s="237"/>
      <c r="E17" s="239"/>
      <c r="F17" s="239"/>
      <c r="G17" s="241"/>
      <c r="H17" s="198" t="s">
        <v>368</v>
      </c>
      <c r="I17" s="53">
        <v>1</v>
      </c>
      <c r="J17" s="53">
        <v>1</v>
      </c>
      <c r="K17" s="53">
        <v>1</v>
      </c>
      <c r="L17" s="53">
        <v>1</v>
      </c>
      <c r="M17" s="52">
        <f>SUM(I17:L17)</f>
        <v>4</v>
      </c>
      <c r="N17" s="53">
        <v>1</v>
      </c>
      <c r="O17" s="53">
        <v>1</v>
      </c>
      <c r="P17" s="53">
        <v>1</v>
      </c>
      <c r="Q17" s="53">
        <v>1</v>
      </c>
      <c r="R17" s="52">
        <f>SUM(N17:Q17)</f>
        <v>4</v>
      </c>
      <c r="S17" s="53">
        <v>0</v>
      </c>
      <c r="T17" s="53">
        <v>0</v>
      </c>
      <c r="U17" s="53">
        <v>0</v>
      </c>
      <c r="V17" s="53">
        <v>0</v>
      </c>
      <c r="W17" s="52">
        <f>SUM(S17:V17)</f>
        <v>0</v>
      </c>
      <c r="X17" s="242"/>
      <c r="Y17" s="54"/>
    </row>
    <row r="18" spans="1:26" ht="23.1" customHeight="1" x14ac:dyDescent="0.5">
      <c r="A18" s="236"/>
      <c r="B18" s="217"/>
      <c r="C18" s="217"/>
      <c r="D18" s="237"/>
      <c r="E18" s="239"/>
      <c r="F18" s="239"/>
      <c r="G18" s="241"/>
      <c r="H18" s="198" t="s">
        <v>367</v>
      </c>
      <c r="I18" s="53">
        <f>'[2]Budget assumptions'!G19</f>
        <v>748</v>
      </c>
      <c r="J18" s="53">
        <f>$I$18</f>
        <v>748</v>
      </c>
      <c r="K18" s="53">
        <f>$I$18</f>
        <v>748</v>
      </c>
      <c r="L18" s="53">
        <f>$I$18</f>
        <v>748</v>
      </c>
      <c r="M18" s="52">
        <f>AVERAGE(I18:L18)</f>
        <v>748</v>
      </c>
      <c r="N18" s="53">
        <f>$I$18</f>
        <v>748</v>
      </c>
      <c r="O18" s="53">
        <f>$I$18</f>
        <v>748</v>
      </c>
      <c r="P18" s="53">
        <f>$I$18</f>
        <v>748</v>
      </c>
      <c r="Q18" s="53">
        <f>$I$18</f>
        <v>748</v>
      </c>
      <c r="R18" s="52">
        <f>AVERAGE(N18:Q18)</f>
        <v>748</v>
      </c>
      <c r="S18" s="53">
        <f>$I$18</f>
        <v>748</v>
      </c>
      <c r="T18" s="53">
        <f>$I$18</f>
        <v>748</v>
      </c>
      <c r="U18" s="53">
        <f>$I$18</f>
        <v>748</v>
      </c>
      <c r="V18" s="53">
        <f>$I$18</f>
        <v>748</v>
      </c>
      <c r="W18" s="52">
        <f>AVERAGE(S18:V18)</f>
        <v>748</v>
      </c>
      <c r="X18" s="242"/>
      <c r="Y18" s="54"/>
    </row>
    <row r="19" spans="1:26" ht="23.1" customHeight="1" x14ac:dyDescent="0.5">
      <c r="A19" s="236"/>
      <c r="B19" s="217"/>
      <c r="C19" s="217"/>
      <c r="D19" s="237"/>
      <c r="E19" s="240"/>
      <c r="F19" s="240"/>
      <c r="G19" s="241"/>
      <c r="H19" s="198" t="s">
        <v>370</v>
      </c>
      <c r="I19" s="53">
        <f>I17*I18</f>
        <v>748</v>
      </c>
      <c r="J19" s="53">
        <f>J17*J18</f>
        <v>748</v>
      </c>
      <c r="K19" s="53">
        <f>K17*K18</f>
        <v>748</v>
      </c>
      <c r="L19" s="53">
        <f>L17*L18</f>
        <v>748</v>
      </c>
      <c r="M19" s="52">
        <f>SUM(I19:L19)</f>
        <v>2992</v>
      </c>
      <c r="N19" s="53">
        <f>N17*N18</f>
        <v>748</v>
      </c>
      <c r="O19" s="53">
        <f>O17*O18</f>
        <v>748</v>
      </c>
      <c r="P19" s="53">
        <f>P17*P18</f>
        <v>748</v>
      </c>
      <c r="Q19" s="53">
        <f>Q17*Q18</f>
        <v>748</v>
      </c>
      <c r="R19" s="52">
        <f>SUM(N19:Q19)</f>
        <v>2992</v>
      </c>
      <c r="S19" s="53">
        <f>S17*S18</f>
        <v>0</v>
      </c>
      <c r="T19" s="53">
        <f>T17*T18</f>
        <v>0</v>
      </c>
      <c r="U19" s="53">
        <f>U17*U18</f>
        <v>0</v>
      </c>
      <c r="V19" s="53">
        <f>V17*V18</f>
        <v>0</v>
      </c>
      <c r="W19" s="52">
        <f>SUM(S19:V19)</f>
        <v>0</v>
      </c>
      <c r="X19" s="242"/>
      <c r="Y19" s="54"/>
    </row>
    <row r="20" spans="1:26" ht="30" customHeight="1" x14ac:dyDescent="0.5">
      <c r="A20" s="236" t="s">
        <v>65</v>
      </c>
      <c r="B20" s="57">
        <v>3</v>
      </c>
      <c r="C20" s="55" t="s">
        <v>66</v>
      </c>
      <c r="D20" s="238" t="s">
        <v>375</v>
      </c>
      <c r="E20" s="237" t="s">
        <v>376</v>
      </c>
      <c r="F20" s="238" t="s">
        <v>67</v>
      </c>
      <c r="G20" s="241"/>
      <c r="H20" s="198" t="s">
        <v>366</v>
      </c>
      <c r="I20" s="48" t="s">
        <v>377</v>
      </c>
      <c r="J20" s="48" t="str">
        <f>I20</f>
        <v>Круглый стол</v>
      </c>
      <c r="K20" s="48" t="str">
        <f>J20</f>
        <v>Круглый стол</v>
      </c>
      <c r="L20" s="48" t="str">
        <f>K20</f>
        <v>Круглый стол</v>
      </c>
      <c r="M20" s="56" t="str">
        <f>I20</f>
        <v>Круглый стол</v>
      </c>
      <c r="N20" s="48" t="str">
        <f>M20</f>
        <v>Круглый стол</v>
      </c>
      <c r="O20" s="48" t="str">
        <f>N20</f>
        <v>Круглый стол</v>
      </c>
      <c r="P20" s="48" t="str">
        <f>O20</f>
        <v>Круглый стол</v>
      </c>
      <c r="Q20" s="48" t="str">
        <f>P20</f>
        <v>Круглый стол</v>
      </c>
      <c r="R20" s="56" t="str">
        <f>M20</f>
        <v>Круглый стол</v>
      </c>
      <c r="S20" s="48" t="str">
        <f>R20</f>
        <v>Круглый стол</v>
      </c>
      <c r="T20" s="48" t="str">
        <f>S20</f>
        <v>Круглый стол</v>
      </c>
      <c r="U20" s="48" t="str">
        <f>T20</f>
        <v>Круглый стол</v>
      </c>
      <c r="V20" s="48" t="str">
        <f>U20</f>
        <v>Круглый стол</v>
      </c>
      <c r="W20" s="56" t="str">
        <f>R20</f>
        <v>Круглый стол</v>
      </c>
      <c r="X20" s="242">
        <f>SUM(M23,R23,W23)</f>
        <v>52092</v>
      </c>
      <c r="Y20" s="54"/>
    </row>
    <row r="21" spans="1:26" ht="30" customHeight="1" x14ac:dyDescent="0.5">
      <c r="A21" s="236"/>
      <c r="B21" s="58"/>
      <c r="C21" s="58"/>
      <c r="D21" s="239"/>
      <c r="E21" s="237"/>
      <c r="F21" s="239"/>
      <c r="G21" s="241"/>
      <c r="H21" s="198" t="s">
        <v>368</v>
      </c>
      <c r="I21" s="53">
        <v>0</v>
      </c>
      <c r="J21" s="53">
        <v>0</v>
      </c>
      <c r="K21" s="53">
        <v>1</v>
      </c>
      <c r="L21" s="53">
        <v>1</v>
      </c>
      <c r="M21" s="52">
        <f>SUM(I21:L21)</f>
        <v>2</v>
      </c>
      <c r="N21" s="53">
        <v>0</v>
      </c>
      <c r="O21" s="53">
        <v>1</v>
      </c>
      <c r="P21" s="53">
        <v>0</v>
      </c>
      <c r="Q21" s="53">
        <v>1</v>
      </c>
      <c r="R21" s="52">
        <f>SUM(N21:Q21)</f>
        <v>2</v>
      </c>
      <c r="S21" s="53">
        <v>0</v>
      </c>
      <c r="T21" s="53">
        <v>1</v>
      </c>
      <c r="U21" s="53">
        <v>1</v>
      </c>
      <c r="V21" s="53">
        <v>0</v>
      </c>
      <c r="W21" s="52">
        <f>SUM(S21:V21)</f>
        <v>2</v>
      </c>
      <c r="X21" s="242"/>
      <c r="Y21" s="54"/>
    </row>
    <row r="22" spans="1:26" ht="30" customHeight="1" x14ac:dyDescent="0.5">
      <c r="A22" s="236"/>
      <c r="B22" s="58"/>
      <c r="C22" s="58"/>
      <c r="D22" s="239"/>
      <c r="E22" s="237"/>
      <c r="F22" s="239"/>
      <c r="G22" s="241"/>
      <c r="H22" s="198" t="s">
        <v>367</v>
      </c>
      <c r="I22" s="53">
        <f>'[2]Budget assumptions'!H41</f>
        <v>8682</v>
      </c>
      <c r="J22" s="53">
        <f>$I$22</f>
        <v>8682</v>
      </c>
      <c r="K22" s="53">
        <f>$I$22</f>
        <v>8682</v>
      </c>
      <c r="L22" s="53">
        <f>$I$22</f>
        <v>8682</v>
      </c>
      <c r="M22" s="52">
        <f>AVERAGE(I22:L22)</f>
        <v>8682</v>
      </c>
      <c r="N22" s="53">
        <f>$I$22</f>
        <v>8682</v>
      </c>
      <c r="O22" s="53">
        <f t="shared" ref="O22:V22" si="3">$I$22</f>
        <v>8682</v>
      </c>
      <c r="P22" s="53">
        <f t="shared" si="3"/>
        <v>8682</v>
      </c>
      <c r="Q22" s="53">
        <f t="shared" si="3"/>
        <v>8682</v>
      </c>
      <c r="R22" s="52">
        <f>AVERAGE(N22:Q22)</f>
        <v>8682</v>
      </c>
      <c r="S22" s="53">
        <f t="shared" si="3"/>
        <v>8682</v>
      </c>
      <c r="T22" s="53">
        <f t="shared" si="3"/>
        <v>8682</v>
      </c>
      <c r="U22" s="53">
        <f t="shared" si="3"/>
        <v>8682</v>
      </c>
      <c r="V22" s="53">
        <f t="shared" si="3"/>
        <v>8682</v>
      </c>
      <c r="W22" s="52">
        <f>AVERAGE(S22:V22)</f>
        <v>8682</v>
      </c>
      <c r="X22" s="242"/>
      <c r="Y22" s="54"/>
    </row>
    <row r="23" spans="1:26" ht="30" customHeight="1" x14ac:dyDescent="0.5">
      <c r="A23" s="236"/>
      <c r="B23" s="59"/>
      <c r="C23" s="59"/>
      <c r="D23" s="240"/>
      <c r="E23" s="237"/>
      <c r="F23" s="240"/>
      <c r="G23" s="241"/>
      <c r="H23" s="198" t="s">
        <v>370</v>
      </c>
      <c r="I23" s="53">
        <f>I21*I22</f>
        <v>0</v>
      </c>
      <c r="J23" s="53">
        <f>J21*J22</f>
        <v>0</v>
      </c>
      <c r="K23" s="53">
        <f>K21*K22</f>
        <v>8682</v>
      </c>
      <c r="L23" s="53">
        <f>L21*L22</f>
        <v>8682</v>
      </c>
      <c r="M23" s="52">
        <f>SUM(I23:L23)</f>
        <v>17364</v>
      </c>
      <c r="N23" s="53">
        <f>N21*N22</f>
        <v>0</v>
      </c>
      <c r="O23" s="53">
        <f>O21*O22</f>
        <v>8682</v>
      </c>
      <c r="P23" s="53">
        <f>P21*P22</f>
        <v>0</v>
      </c>
      <c r="Q23" s="53">
        <f>Q21*Q22</f>
        <v>8682</v>
      </c>
      <c r="R23" s="52">
        <f>SUM(N23:Q23)</f>
        <v>17364</v>
      </c>
      <c r="S23" s="53">
        <f>S21*S22</f>
        <v>0</v>
      </c>
      <c r="T23" s="53">
        <f>T21*T22</f>
        <v>8682</v>
      </c>
      <c r="U23" s="53">
        <f>U21*U22</f>
        <v>8682</v>
      </c>
      <c r="V23" s="53">
        <f>V21*V22</f>
        <v>0</v>
      </c>
      <c r="W23" s="52">
        <f>SUM(S23:V23)</f>
        <v>17364</v>
      </c>
      <c r="X23" s="242"/>
      <c r="Y23" s="54"/>
    </row>
    <row r="24" spans="1:26" ht="42.9" customHeight="1" x14ac:dyDescent="0.5">
      <c r="A24" s="236" t="s">
        <v>69</v>
      </c>
      <c r="B24" s="217">
        <v>4</v>
      </c>
      <c r="C24" s="55" t="s">
        <v>66</v>
      </c>
      <c r="D24" s="237" t="s">
        <v>379</v>
      </c>
      <c r="E24" s="238" t="s">
        <v>380</v>
      </c>
      <c r="F24" s="238" t="s">
        <v>72</v>
      </c>
      <c r="G24" s="241"/>
      <c r="H24" s="198" t="s">
        <v>366</v>
      </c>
      <c r="I24" s="48" t="s">
        <v>381</v>
      </c>
      <c r="J24" s="48" t="str">
        <f>I24</f>
        <v>Курс обучения</v>
      </c>
      <c r="K24" s="48" t="str">
        <f>J24</f>
        <v>Курс обучения</v>
      </c>
      <c r="L24" s="48" t="str">
        <f>K24</f>
        <v>Курс обучения</v>
      </c>
      <c r="M24" s="56" t="str">
        <f>I24</f>
        <v>Курс обучения</v>
      </c>
      <c r="N24" s="48" t="str">
        <f>M24</f>
        <v>Курс обучения</v>
      </c>
      <c r="O24" s="48" t="str">
        <f>N24</f>
        <v>Курс обучения</v>
      </c>
      <c r="P24" s="48" t="str">
        <f>O24</f>
        <v>Курс обучения</v>
      </c>
      <c r="Q24" s="48" t="str">
        <f>P24</f>
        <v>Курс обучения</v>
      </c>
      <c r="R24" s="56" t="str">
        <f>M24</f>
        <v>Курс обучения</v>
      </c>
      <c r="S24" s="48" t="str">
        <f>R24</f>
        <v>Курс обучения</v>
      </c>
      <c r="T24" s="48" t="str">
        <f>S24</f>
        <v>Курс обучения</v>
      </c>
      <c r="U24" s="48" t="str">
        <f>T24</f>
        <v>Курс обучения</v>
      </c>
      <c r="V24" s="48" t="str">
        <f>U24</f>
        <v>Курс обучения</v>
      </c>
      <c r="W24" s="56" t="str">
        <f>R24</f>
        <v>Курс обучения</v>
      </c>
      <c r="X24" s="242">
        <f>SUM(M27,R27,W27)</f>
        <v>58670</v>
      </c>
      <c r="Y24" s="60"/>
    </row>
    <row r="25" spans="1:26" ht="42.9" customHeight="1" x14ac:dyDescent="0.5">
      <c r="A25" s="236"/>
      <c r="B25" s="217"/>
      <c r="C25" s="217"/>
      <c r="D25" s="237"/>
      <c r="E25" s="257"/>
      <c r="F25" s="239"/>
      <c r="G25" s="241"/>
      <c r="H25" s="198" t="s">
        <v>368</v>
      </c>
      <c r="I25" s="53">
        <v>0</v>
      </c>
      <c r="J25" s="53">
        <v>0</v>
      </c>
      <c r="K25" s="53">
        <v>1</v>
      </c>
      <c r="L25" s="53">
        <v>1</v>
      </c>
      <c r="M25" s="52">
        <f>SUM(I25:L25)</f>
        <v>2</v>
      </c>
      <c r="N25" s="53">
        <v>0</v>
      </c>
      <c r="O25" s="53">
        <v>1</v>
      </c>
      <c r="P25" s="53">
        <v>1</v>
      </c>
      <c r="Q25" s="53">
        <v>0</v>
      </c>
      <c r="R25" s="52">
        <f>SUM(N25:Q25)</f>
        <v>2</v>
      </c>
      <c r="S25" s="53">
        <v>0</v>
      </c>
      <c r="T25" s="53">
        <v>0</v>
      </c>
      <c r="U25" s="53">
        <v>0</v>
      </c>
      <c r="V25" s="53">
        <v>0</v>
      </c>
      <c r="W25" s="52">
        <f>SUM(S25:V25)</f>
        <v>0</v>
      </c>
      <c r="X25" s="242"/>
      <c r="Y25" s="60"/>
    </row>
    <row r="26" spans="1:26" ht="42.9" customHeight="1" x14ac:dyDescent="0.5">
      <c r="A26" s="236"/>
      <c r="B26" s="217"/>
      <c r="C26" s="217"/>
      <c r="D26" s="237"/>
      <c r="E26" s="257"/>
      <c r="F26" s="239"/>
      <c r="G26" s="241"/>
      <c r="H26" s="198" t="s">
        <v>367</v>
      </c>
      <c r="I26" s="53">
        <f>'[2]Budget assumptions'!H76</f>
        <v>17695</v>
      </c>
      <c r="J26" s="53">
        <f>$I$26</f>
        <v>17695</v>
      </c>
      <c r="K26" s="53">
        <f t="shared" ref="K26:L26" si="4">$I$26</f>
        <v>17695</v>
      </c>
      <c r="L26" s="53">
        <f t="shared" si="4"/>
        <v>17695</v>
      </c>
      <c r="M26" s="52">
        <f>AVERAGE(I26:L26)</f>
        <v>17695</v>
      </c>
      <c r="N26" s="53">
        <f>'[2]Budget assumptions'!H63</f>
        <v>11640</v>
      </c>
      <c r="O26" s="53">
        <f>$N$26</f>
        <v>11640</v>
      </c>
      <c r="P26" s="53">
        <f t="shared" ref="P26:Q26" si="5">$N$26</f>
        <v>11640</v>
      </c>
      <c r="Q26" s="53">
        <f t="shared" si="5"/>
        <v>11640</v>
      </c>
      <c r="R26" s="52">
        <f>AVERAGE(N26:Q26)</f>
        <v>11640</v>
      </c>
      <c r="S26" s="53">
        <f>$N$26</f>
        <v>11640</v>
      </c>
      <c r="T26" s="53">
        <f t="shared" ref="T26:V26" si="6">$N$26</f>
        <v>11640</v>
      </c>
      <c r="U26" s="53">
        <f t="shared" si="6"/>
        <v>11640</v>
      </c>
      <c r="V26" s="53">
        <f t="shared" si="6"/>
        <v>11640</v>
      </c>
      <c r="W26" s="52">
        <f>AVERAGE(S26:V26)</f>
        <v>11640</v>
      </c>
      <c r="X26" s="242"/>
      <c r="Y26" s="60"/>
    </row>
    <row r="27" spans="1:26" ht="35.1" customHeight="1" x14ac:dyDescent="0.5">
      <c r="A27" s="236"/>
      <c r="B27" s="217"/>
      <c r="C27" s="217"/>
      <c r="D27" s="237"/>
      <c r="E27" s="257"/>
      <c r="F27" s="240"/>
      <c r="G27" s="241"/>
      <c r="H27" s="198" t="s">
        <v>370</v>
      </c>
      <c r="I27" s="53">
        <f>I25*I26</f>
        <v>0</v>
      </c>
      <c r="J27" s="53">
        <f>J25*J26</f>
        <v>0</v>
      </c>
      <c r="K27" s="53">
        <f>K25*K26</f>
        <v>17695</v>
      </c>
      <c r="L27" s="53">
        <f>L25*L26</f>
        <v>17695</v>
      </c>
      <c r="M27" s="52">
        <f>SUM(I27:L27)</f>
        <v>35390</v>
      </c>
      <c r="N27" s="53">
        <f>N25*N26</f>
        <v>0</v>
      </c>
      <c r="O27" s="53">
        <f>O25*O26</f>
        <v>11640</v>
      </c>
      <c r="P27" s="53">
        <f>P25*P26</f>
        <v>11640</v>
      </c>
      <c r="Q27" s="53">
        <f>Q25*Q26</f>
        <v>0</v>
      </c>
      <c r="R27" s="52">
        <f>SUM(N27:Q27)</f>
        <v>23280</v>
      </c>
      <c r="S27" s="53">
        <f>S25*S26</f>
        <v>0</v>
      </c>
      <c r="T27" s="53">
        <f>T25*T26</f>
        <v>0</v>
      </c>
      <c r="U27" s="53">
        <f>U25*U26</f>
        <v>0</v>
      </c>
      <c r="V27" s="53">
        <f>V25*V26</f>
        <v>0</v>
      </c>
      <c r="W27" s="52">
        <f>SUM(S27:V27)</f>
        <v>0</v>
      </c>
      <c r="X27" s="242"/>
      <c r="Y27" s="60"/>
    </row>
    <row r="28" spans="1:26" ht="24.9" customHeight="1" x14ac:dyDescent="0.5">
      <c r="A28" s="236" t="s">
        <v>73</v>
      </c>
      <c r="B28" s="217">
        <v>6</v>
      </c>
      <c r="C28" s="55" t="s">
        <v>51</v>
      </c>
      <c r="D28" s="237" t="s">
        <v>382</v>
      </c>
      <c r="E28" s="238" t="s">
        <v>384</v>
      </c>
      <c r="F28" s="252" t="s">
        <v>76</v>
      </c>
      <c r="G28" s="241"/>
      <c r="H28" s="198" t="s">
        <v>366</v>
      </c>
      <c r="I28" s="48" t="s">
        <v>383</v>
      </c>
      <c r="J28" s="48" t="str">
        <f>I28</f>
        <v>Техническая помощь</v>
      </c>
      <c r="K28" s="48" t="str">
        <f>J28</f>
        <v>Техническая помощь</v>
      </c>
      <c r="L28" s="48" t="str">
        <f>K28</f>
        <v>Техническая помощь</v>
      </c>
      <c r="M28" s="56" t="str">
        <f>I28</f>
        <v>Техническая помощь</v>
      </c>
      <c r="N28" s="48" t="str">
        <f>M28</f>
        <v>Техническая помощь</v>
      </c>
      <c r="O28" s="48" t="str">
        <f>N28</f>
        <v>Техническая помощь</v>
      </c>
      <c r="P28" s="48" t="str">
        <f>O28</f>
        <v>Техническая помощь</v>
      </c>
      <c r="Q28" s="48" t="str">
        <f>P28</f>
        <v>Техническая помощь</v>
      </c>
      <c r="R28" s="56" t="str">
        <f>M28</f>
        <v>Техническая помощь</v>
      </c>
      <c r="S28" s="48" t="str">
        <f>R28</f>
        <v>Техническая помощь</v>
      </c>
      <c r="T28" s="48" t="str">
        <f>S28</f>
        <v>Техническая помощь</v>
      </c>
      <c r="U28" s="48" t="str">
        <f>T28</f>
        <v>Техническая помощь</v>
      </c>
      <c r="V28" s="48" t="str">
        <f>U28</f>
        <v>Техническая помощь</v>
      </c>
      <c r="W28" s="56" t="str">
        <f>R28</f>
        <v>Техническая помощь</v>
      </c>
      <c r="X28" s="242">
        <f>SUM(M31,R31,W31)</f>
        <v>14490</v>
      </c>
      <c r="Y28" s="258"/>
      <c r="Z28" s="259"/>
    </row>
    <row r="29" spans="1:26" ht="24.9" customHeight="1" x14ac:dyDescent="0.5">
      <c r="A29" s="236"/>
      <c r="B29" s="217">
        <v>7</v>
      </c>
      <c r="C29" s="55" t="s">
        <v>51</v>
      </c>
      <c r="D29" s="237"/>
      <c r="E29" s="257"/>
      <c r="F29" s="253"/>
      <c r="G29" s="241"/>
      <c r="H29" s="198" t="s">
        <v>368</v>
      </c>
      <c r="I29" s="53">
        <v>0</v>
      </c>
      <c r="J29" s="61">
        <v>0.4</v>
      </c>
      <c r="K29" s="61">
        <v>0.3</v>
      </c>
      <c r="L29" s="61">
        <v>0.3</v>
      </c>
      <c r="M29" s="52">
        <f>SUM(I29:L29)</f>
        <v>1</v>
      </c>
      <c r="N29" s="53">
        <v>0</v>
      </c>
      <c r="O29" s="53">
        <v>0</v>
      </c>
      <c r="P29" s="53">
        <v>0</v>
      </c>
      <c r="Q29" s="53">
        <v>0</v>
      </c>
      <c r="R29" s="52">
        <f>SUM(N29:Q29)</f>
        <v>0</v>
      </c>
      <c r="S29" s="53">
        <v>0</v>
      </c>
      <c r="T29" s="53">
        <v>0</v>
      </c>
      <c r="U29" s="53">
        <v>0</v>
      </c>
      <c r="V29" s="53">
        <v>0</v>
      </c>
      <c r="W29" s="52">
        <f>SUM(S29:V29)</f>
        <v>0</v>
      </c>
      <c r="X29" s="242"/>
      <c r="Y29" s="258"/>
      <c r="Z29" s="259"/>
    </row>
    <row r="30" spans="1:26" ht="24.9" customHeight="1" x14ac:dyDescent="0.5">
      <c r="A30" s="236"/>
      <c r="B30" s="217">
        <v>8</v>
      </c>
      <c r="C30" s="55" t="s">
        <v>78</v>
      </c>
      <c r="D30" s="237"/>
      <c r="E30" s="257"/>
      <c r="F30" s="253"/>
      <c r="G30" s="241"/>
      <c r="H30" s="198" t="s">
        <v>367</v>
      </c>
      <c r="I30" s="53">
        <f>'[2]Budget assumptions'!G95</f>
        <v>14490</v>
      </c>
      <c r="J30" s="53">
        <f>$I$30</f>
        <v>14490</v>
      </c>
      <c r="K30" s="53">
        <f>$I$30</f>
        <v>14490</v>
      </c>
      <c r="L30" s="53">
        <f>$I$30</f>
        <v>14490</v>
      </c>
      <c r="M30" s="52">
        <f>AVERAGE(I30:L30)</f>
        <v>14490</v>
      </c>
      <c r="N30" s="53">
        <f>$I$30</f>
        <v>14490</v>
      </c>
      <c r="O30" s="53">
        <f>$I$30</f>
        <v>14490</v>
      </c>
      <c r="P30" s="53">
        <f>$I$30</f>
        <v>14490</v>
      </c>
      <c r="Q30" s="53">
        <f>$I$30</f>
        <v>14490</v>
      </c>
      <c r="R30" s="52">
        <f>AVERAGE(N30:Q30)</f>
        <v>14490</v>
      </c>
      <c r="S30" s="53">
        <f>$I$30</f>
        <v>14490</v>
      </c>
      <c r="T30" s="53">
        <f>$I$30</f>
        <v>14490</v>
      </c>
      <c r="U30" s="53">
        <f>$I$30</f>
        <v>14490</v>
      </c>
      <c r="V30" s="53">
        <f>$I$30</f>
        <v>14490</v>
      </c>
      <c r="W30" s="52">
        <f>AVERAGE(S30:V30)</f>
        <v>14490</v>
      </c>
      <c r="X30" s="242"/>
      <c r="Y30" s="258"/>
      <c r="Z30" s="259"/>
    </row>
    <row r="31" spans="1:26" ht="24.9" customHeight="1" x14ac:dyDescent="0.5">
      <c r="A31" s="236"/>
      <c r="B31" s="217"/>
      <c r="C31" s="217"/>
      <c r="D31" s="237"/>
      <c r="E31" s="257"/>
      <c r="F31" s="254"/>
      <c r="G31" s="241"/>
      <c r="H31" s="198" t="s">
        <v>370</v>
      </c>
      <c r="I31" s="53">
        <f>I29*I30</f>
        <v>0</v>
      </c>
      <c r="J31" s="53">
        <f>J29*J30</f>
        <v>5796</v>
      </c>
      <c r="K31" s="53">
        <f>K29*K30</f>
        <v>4347</v>
      </c>
      <c r="L31" s="53">
        <f>L29*L30</f>
        <v>4347</v>
      </c>
      <c r="M31" s="52">
        <f>SUM(I31:L31)</f>
        <v>14490</v>
      </c>
      <c r="N31" s="53">
        <f>N29*N30</f>
        <v>0</v>
      </c>
      <c r="O31" s="53">
        <f>O29*O30</f>
        <v>0</v>
      </c>
      <c r="P31" s="53">
        <f>P29*P30</f>
        <v>0</v>
      </c>
      <c r="Q31" s="53">
        <f>Q29*Q30</f>
        <v>0</v>
      </c>
      <c r="R31" s="52">
        <f>SUM(N31:Q31)</f>
        <v>0</v>
      </c>
      <c r="S31" s="53">
        <f>S29*S30</f>
        <v>0</v>
      </c>
      <c r="T31" s="53">
        <f>T29*T30</f>
        <v>0</v>
      </c>
      <c r="U31" s="53">
        <f>U29*U30</f>
        <v>0</v>
      </c>
      <c r="V31" s="53">
        <f>V29*V30</f>
        <v>0</v>
      </c>
      <c r="W31" s="52">
        <f>SUM(S31:V31)</f>
        <v>0</v>
      </c>
      <c r="X31" s="242"/>
      <c r="Y31" s="258"/>
      <c r="Z31" s="259"/>
    </row>
    <row r="32" spans="1:26" ht="25.2" customHeight="1" x14ac:dyDescent="0.5">
      <c r="A32" s="236" t="s">
        <v>79</v>
      </c>
      <c r="B32" s="217">
        <v>9</v>
      </c>
      <c r="C32" s="55" t="s">
        <v>51</v>
      </c>
      <c r="D32" s="237" t="s">
        <v>385</v>
      </c>
      <c r="E32" s="238" t="s">
        <v>386</v>
      </c>
      <c r="F32" s="238" t="s">
        <v>82</v>
      </c>
      <c r="G32" s="241"/>
      <c r="H32" s="198" t="s">
        <v>366</v>
      </c>
      <c r="I32" s="48" t="s">
        <v>383</v>
      </c>
      <c r="J32" s="48" t="str">
        <f>I32</f>
        <v>Техническая помощь</v>
      </c>
      <c r="K32" s="48" t="str">
        <f>J32</f>
        <v>Техническая помощь</v>
      </c>
      <c r="L32" s="48" t="str">
        <f>K32</f>
        <v>Техническая помощь</v>
      </c>
      <c r="M32" s="56" t="str">
        <f>I32</f>
        <v>Техническая помощь</v>
      </c>
      <c r="N32" s="48" t="str">
        <f>M32</f>
        <v>Техническая помощь</v>
      </c>
      <c r="O32" s="48" t="str">
        <f>N32</f>
        <v>Техническая помощь</v>
      </c>
      <c r="P32" s="48" t="str">
        <f>O32</f>
        <v>Техническая помощь</v>
      </c>
      <c r="Q32" s="48" t="str">
        <f>P32</f>
        <v>Техническая помощь</v>
      </c>
      <c r="R32" s="56" t="str">
        <f>M32</f>
        <v>Техническая помощь</v>
      </c>
      <c r="S32" s="48" t="str">
        <f>R32</f>
        <v>Техническая помощь</v>
      </c>
      <c r="T32" s="48" t="str">
        <f>S32</f>
        <v>Техническая помощь</v>
      </c>
      <c r="U32" s="48" t="str">
        <f>T32</f>
        <v>Техническая помощь</v>
      </c>
      <c r="V32" s="48" t="str">
        <f>U32</f>
        <v>Техническая помощь</v>
      </c>
      <c r="W32" s="56" t="str">
        <f>R32</f>
        <v>Техническая помощь</v>
      </c>
      <c r="X32" s="242">
        <f>SUM(M35,R35,W35)</f>
        <v>16990</v>
      </c>
      <c r="Y32" s="60"/>
      <c r="Z32" s="62"/>
    </row>
    <row r="33" spans="1:26" ht="25.2" customHeight="1" x14ac:dyDescent="0.5">
      <c r="A33" s="236"/>
      <c r="B33" s="217">
        <v>10</v>
      </c>
      <c r="C33" s="55" t="s">
        <v>51</v>
      </c>
      <c r="D33" s="237"/>
      <c r="E33" s="257"/>
      <c r="F33" s="257"/>
      <c r="G33" s="241"/>
      <c r="H33" s="198" t="s">
        <v>368</v>
      </c>
      <c r="I33" s="53">
        <v>0</v>
      </c>
      <c r="J33" s="61">
        <v>0.4</v>
      </c>
      <c r="K33" s="61">
        <v>0.3</v>
      </c>
      <c r="L33" s="61">
        <v>0.3</v>
      </c>
      <c r="M33" s="52">
        <f>SUM(I33:L33)</f>
        <v>1</v>
      </c>
      <c r="N33" s="53">
        <v>0</v>
      </c>
      <c r="O33" s="53">
        <v>0</v>
      </c>
      <c r="P33" s="53">
        <v>0</v>
      </c>
      <c r="Q33" s="53">
        <v>0</v>
      </c>
      <c r="R33" s="52">
        <f>SUM(N33:Q33)</f>
        <v>0</v>
      </c>
      <c r="S33" s="53">
        <v>0</v>
      </c>
      <c r="T33" s="53">
        <v>0</v>
      </c>
      <c r="U33" s="53">
        <v>0</v>
      </c>
      <c r="V33" s="53">
        <v>0</v>
      </c>
      <c r="W33" s="52">
        <f>SUM(S33:V33)</f>
        <v>0</v>
      </c>
      <c r="X33" s="242"/>
      <c r="Y33" s="60"/>
      <c r="Z33" s="62"/>
    </row>
    <row r="34" spans="1:26" ht="25.2" customHeight="1" x14ac:dyDescent="0.5">
      <c r="A34" s="236"/>
      <c r="B34" s="217">
        <v>11</v>
      </c>
      <c r="C34" s="55" t="s">
        <v>78</v>
      </c>
      <c r="D34" s="237"/>
      <c r="E34" s="257"/>
      <c r="F34" s="257"/>
      <c r="G34" s="241"/>
      <c r="H34" s="198" t="s">
        <v>367</v>
      </c>
      <c r="I34" s="53">
        <f>'[2]Budget assumptions'!G114</f>
        <v>16990</v>
      </c>
      <c r="J34" s="53">
        <f>$I$34</f>
        <v>16990</v>
      </c>
      <c r="K34" s="53">
        <f>$I$34</f>
        <v>16990</v>
      </c>
      <c r="L34" s="53">
        <f>$I$34</f>
        <v>16990</v>
      </c>
      <c r="M34" s="52">
        <f>AVERAGE(I34:L34)</f>
        <v>16990</v>
      </c>
      <c r="N34" s="53">
        <f>$I$34</f>
        <v>16990</v>
      </c>
      <c r="O34" s="53">
        <f>$I$34</f>
        <v>16990</v>
      </c>
      <c r="P34" s="53">
        <f>$I$34</f>
        <v>16990</v>
      </c>
      <c r="Q34" s="53">
        <f>$I$34</f>
        <v>16990</v>
      </c>
      <c r="R34" s="52">
        <f>AVERAGE(N34:Q34)</f>
        <v>16990</v>
      </c>
      <c r="S34" s="53">
        <f>$I$34</f>
        <v>16990</v>
      </c>
      <c r="T34" s="53">
        <f>$I$34</f>
        <v>16990</v>
      </c>
      <c r="U34" s="53">
        <f>$I$34</f>
        <v>16990</v>
      </c>
      <c r="V34" s="53">
        <f>$I$34</f>
        <v>16990</v>
      </c>
      <c r="W34" s="52">
        <f>AVERAGE(S34:V34)</f>
        <v>16990</v>
      </c>
      <c r="X34" s="242"/>
      <c r="Y34" s="60"/>
      <c r="Z34" s="62"/>
    </row>
    <row r="35" spans="1:26" ht="25.2" customHeight="1" x14ac:dyDescent="0.5">
      <c r="A35" s="236"/>
      <c r="B35" s="217"/>
      <c r="C35" s="217"/>
      <c r="D35" s="237"/>
      <c r="E35" s="257"/>
      <c r="F35" s="257"/>
      <c r="G35" s="241"/>
      <c r="H35" s="198" t="s">
        <v>370</v>
      </c>
      <c r="I35" s="53">
        <f>I33*I34</f>
        <v>0</v>
      </c>
      <c r="J35" s="53">
        <f>J33*J34</f>
        <v>6796</v>
      </c>
      <c r="K35" s="53">
        <f>K33*K34</f>
        <v>5097</v>
      </c>
      <c r="L35" s="53">
        <f>L33*L34</f>
        <v>5097</v>
      </c>
      <c r="M35" s="52">
        <f>SUM(I35:L35)</f>
        <v>16990</v>
      </c>
      <c r="N35" s="53">
        <f>N33*N34</f>
        <v>0</v>
      </c>
      <c r="O35" s="53">
        <f>O33*O34</f>
        <v>0</v>
      </c>
      <c r="P35" s="53">
        <f>P33*P34</f>
        <v>0</v>
      </c>
      <c r="Q35" s="53">
        <f>Q33*Q34</f>
        <v>0</v>
      </c>
      <c r="R35" s="52">
        <f>SUM(N35:Q35)</f>
        <v>0</v>
      </c>
      <c r="S35" s="53">
        <f>S33*S34</f>
        <v>0</v>
      </c>
      <c r="T35" s="53">
        <f>T33*T34</f>
        <v>0</v>
      </c>
      <c r="U35" s="53">
        <f>U33*U34</f>
        <v>0</v>
      </c>
      <c r="V35" s="53">
        <f>V33*V34</f>
        <v>0</v>
      </c>
      <c r="W35" s="52">
        <f>SUM(S35:V35)</f>
        <v>0</v>
      </c>
      <c r="X35" s="242"/>
      <c r="Y35" s="60"/>
      <c r="Z35" s="62"/>
    </row>
    <row r="36" spans="1:26" ht="22.8" customHeight="1" x14ac:dyDescent="0.5">
      <c r="A36" s="236" t="s">
        <v>83</v>
      </c>
      <c r="B36" s="217">
        <v>15</v>
      </c>
      <c r="C36" s="55" t="s">
        <v>51</v>
      </c>
      <c r="D36" s="237" t="s">
        <v>387</v>
      </c>
      <c r="E36" s="238" t="s">
        <v>388</v>
      </c>
      <c r="F36" s="238" t="s">
        <v>76</v>
      </c>
      <c r="G36" s="241"/>
      <c r="H36" s="198" t="s">
        <v>366</v>
      </c>
      <c r="I36" s="48" t="s">
        <v>383</v>
      </c>
      <c r="J36" s="48" t="str">
        <f>I36</f>
        <v>Техническая помощь</v>
      </c>
      <c r="K36" s="48" t="str">
        <f>J36</f>
        <v>Техническая помощь</v>
      </c>
      <c r="L36" s="48" t="str">
        <f>K36</f>
        <v>Техническая помощь</v>
      </c>
      <c r="M36" s="56" t="str">
        <f>I36</f>
        <v>Техническая помощь</v>
      </c>
      <c r="N36" s="48" t="str">
        <f>M36</f>
        <v>Техническая помощь</v>
      </c>
      <c r="O36" s="48" t="str">
        <f>N36</f>
        <v>Техническая помощь</v>
      </c>
      <c r="P36" s="48" t="str">
        <f>O36</f>
        <v>Техническая помощь</v>
      </c>
      <c r="Q36" s="48" t="str">
        <f>P36</f>
        <v>Техническая помощь</v>
      </c>
      <c r="R36" s="56" t="str">
        <f>M36</f>
        <v>Техническая помощь</v>
      </c>
      <c r="S36" s="48" t="str">
        <f>R36</f>
        <v>Техническая помощь</v>
      </c>
      <c r="T36" s="48" t="str">
        <f>S36</f>
        <v>Техническая помощь</v>
      </c>
      <c r="U36" s="48" t="str">
        <f>T36</f>
        <v>Техническая помощь</v>
      </c>
      <c r="V36" s="48" t="str">
        <f>U36</f>
        <v>Техническая помощь</v>
      </c>
      <c r="W36" s="56" t="str">
        <f>R36</f>
        <v>Техническая помощь</v>
      </c>
      <c r="X36" s="242">
        <f>SUM(M39,R39,W39)</f>
        <v>14490</v>
      </c>
      <c r="Y36" s="60"/>
      <c r="Z36" s="62"/>
    </row>
    <row r="37" spans="1:26" ht="22.8" customHeight="1" x14ac:dyDescent="0.5">
      <c r="A37" s="236"/>
      <c r="B37" s="217">
        <v>16</v>
      </c>
      <c r="C37" s="55" t="s">
        <v>51</v>
      </c>
      <c r="D37" s="237"/>
      <c r="E37" s="257"/>
      <c r="F37" s="239"/>
      <c r="G37" s="241"/>
      <c r="H37" s="198" t="s">
        <v>368</v>
      </c>
      <c r="I37" s="53">
        <v>0</v>
      </c>
      <c r="J37" s="61">
        <v>0.4</v>
      </c>
      <c r="K37" s="61">
        <v>0.3</v>
      </c>
      <c r="L37" s="61">
        <v>0.3</v>
      </c>
      <c r="M37" s="52">
        <f>SUM(I37:L37)</f>
        <v>1</v>
      </c>
      <c r="N37" s="53">
        <v>0</v>
      </c>
      <c r="O37" s="53">
        <v>0</v>
      </c>
      <c r="P37" s="53">
        <v>0</v>
      </c>
      <c r="Q37" s="53">
        <v>0</v>
      </c>
      <c r="R37" s="52">
        <f>SUM(N37:Q37)</f>
        <v>0</v>
      </c>
      <c r="S37" s="53">
        <v>0</v>
      </c>
      <c r="T37" s="53">
        <v>0</v>
      </c>
      <c r="U37" s="53">
        <v>0</v>
      </c>
      <c r="V37" s="53">
        <v>0</v>
      </c>
      <c r="W37" s="52">
        <f>SUM(S37:V37)</f>
        <v>0</v>
      </c>
      <c r="X37" s="242"/>
      <c r="Y37" s="60"/>
      <c r="Z37" s="62"/>
    </row>
    <row r="38" spans="1:26" ht="22.8" customHeight="1" x14ac:dyDescent="0.5">
      <c r="A38" s="236"/>
      <c r="B38" s="217">
        <v>17</v>
      </c>
      <c r="C38" s="55" t="s">
        <v>78</v>
      </c>
      <c r="D38" s="237"/>
      <c r="E38" s="257"/>
      <c r="F38" s="239"/>
      <c r="G38" s="241"/>
      <c r="H38" s="198" t="s">
        <v>367</v>
      </c>
      <c r="I38" s="53">
        <f>'[2]Budget assumptions'!G133</f>
        <v>14490</v>
      </c>
      <c r="J38" s="53">
        <f>$I$38</f>
        <v>14490</v>
      </c>
      <c r="K38" s="53">
        <f t="shared" ref="K38:V38" si="7">$I$38</f>
        <v>14490</v>
      </c>
      <c r="L38" s="53">
        <f t="shared" si="7"/>
        <v>14490</v>
      </c>
      <c r="M38" s="52">
        <f>AVERAGE(I38:L38)</f>
        <v>14490</v>
      </c>
      <c r="N38" s="53">
        <f t="shared" si="7"/>
        <v>14490</v>
      </c>
      <c r="O38" s="53">
        <f t="shared" si="7"/>
        <v>14490</v>
      </c>
      <c r="P38" s="53">
        <f t="shared" si="7"/>
        <v>14490</v>
      </c>
      <c r="Q38" s="53">
        <f t="shared" si="7"/>
        <v>14490</v>
      </c>
      <c r="R38" s="52">
        <f>AVERAGE(N38:Q38)</f>
        <v>14490</v>
      </c>
      <c r="S38" s="53">
        <f t="shared" si="7"/>
        <v>14490</v>
      </c>
      <c r="T38" s="53">
        <f t="shared" si="7"/>
        <v>14490</v>
      </c>
      <c r="U38" s="53">
        <f t="shared" si="7"/>
        <v>14490</v>
      </c>
      <c r="V38" s="53">
        <f t="shared" si="7"/>
        <v>14490</v>
      </c>
      <c r="W38" s="52">
        <f>AVERAGE(S38:V38)</f>
        <v>14490</v>
      </c>
      <c r="X38" s="242"/>
      <c r="Y38" s="60"/>
      <c r="Z38" s="62"/>
    </row>
    <row r="39" spans="1:26" ht="22.8" customHeight="1" x14ac:dyDescent="0.5">
      <c r="A39" s="236"/>
      <c r="B39" s="217"/>
      <c r="C39" s="217"/>
      <c r="D39" s="237"/>
      <c r="E39" s="257"/>
      <c r="F39" s="240"/>
      <c r="G39" s="241"/>
      <c r="H39" s="198" t="s">
        <v>370</v>
      </c>
      <c r="I39" s="53">
        <f>I37*I38</f>
        <v>0</v>
      </c>
      <c r="J39" s="53">
        <f>J37*J38</f>
        <v>5796</v>
      </c>
      <c r="K39" s="53">
        <f>K37*K38</f>
        <v>4347</v>
      </c>
      <c r="L39" s="53">
        <f>L37*L38</f>
        <v>4347</v>
      </c>
      <c r="M39" s="52">
        <f>SUM(I39:L39)</f>
        <v>14490</v>
      </c>
      <c r="N39" s="53">
        <f>N37*N38</f>
        <v>0</v>
      </c>
      <c r="O39" s="53">
        <f>O37*O38</f>
        <v>0</v>
      </c>
      <c r="P39" s="53">
        <f>P37*P38</f>
        <v>0</v>
      </c>
      <c r="Q39" s="53">
        <f>Q37*Q38</f>
        <v>0</v>
      </c>
      <c r="R39" s="52">
        <f>SUM(N39:Q39)</f>
        <v>0</v>
      </c>
      <c r="S39" s="53">
        <f>S37*S38</f>
        <v>0</v>
      </c>
      <c r="T39" s="53">
        <f>T37*T38</f>
        <v>0</v>
      </c>
      <c r="U39" s="53">
        <f>U37*U38</f>
        <v>0</v>
      </c>
      <c r="V39" s="53">
        <f>V37*V38</f>
        <v>0</v>
      </c>
      <c r="W39" s="52">
        <f>SUM(S39:V39)</f>
        <v>0</v>
      </c>
      <c r="X39" s="242"/>
      <c r="Y39" s="60"/>
      <c r="Z39" s="62"/>
    </row>
    <row r="40" spans="1:26" ht="20.399999999999999" customHeight="1" x14ac:dyDescent="0.5">
      <c r="A40" s="236" t="s">
        <v>85</v>
      </c>
      <c r="B40" s="57">
        <v>21</v>
      </c>
      <c r="C40" s="55" t="s">
        <v>66</v>
      </c>
      <c r="D40" s="238" t="s">
        <v>389</v>
      </c>
      <c r="E40" s="238" t="s">
        <v>390</v>
      </c>
      <c r="F40" s="238" t="s">
        <v>88</v>
      </c>
      <c r="G40" s="241"/>
      <c r="H40" s="198" t="s">
        <v>366</v>
      </c>
      <c r="I40" s="48" t="s">
        <v>381</v>
      </c>
      <c r="J40" s="48" t="str">
        <f>I40</f>
        <v>Курс обучения</v>
      </c>
      <c r="K40" s="48" t="str">
        <f>J40</f>
        <v>Курс обучения</v>
      </c>
      <c r="L40" s="48" t="str">
        <f>K40</f>
        <v>Курс обучения</v>
      </c>
      <c r="M40" s="56" t="str">
        <f>I40</f>
        <v>Курс обучения</v>
      </c>
      <c r="N40" s="48" t="str">
        <f>M40</f>
        <v>Курс обучения</v>
      </c>
      <c r="O40" s="48" t="str">
        <f>N40</f>
        <v>Курс обучения</v>
      </c>
      <c r="P40" s="48" t="str">
        <f>O40</f>
        <v>Курс обучения</v>
      </c>
      <c r="Q40" s="48" t="str">
        <f>P40</f>
        <v>Курс обучения</v>
      </c>
      <c r="R40" s="56" t="str">
        <f>M40</f>
        <v>Курс обучения</v>
      </c>
      <c r="S40" s="48" t="str">
        <f>R40</f>
        <v>Курс обучения</v>
      </c>
      <c r="T40" s="48" t="str">
        <f>S40</f>
        <v>Курс обучения</v>
      </c>
      <c r="U40" s="48" t="str">
        <f>T40</f>
        <v>Курс обучения</v>
      </c>
      <c r="V40" s="48" t="str">
        <f>U40</f>
        <v>Курс обучения</v>
      </c>
      <c r="W40" s="56" t="str">
        <f>R40</f>
        <v>Курс обучения</v>
      </c>
      <c r="X40" s="242">
        <f>SUM(M43,R43,W43)</f>
        <v>46560</v>
      </c>
      <c r="Y40" s="60"/>
    </row>
    <row r="41" spans="1:26" ht="20.399999999999999" customHeight="1" x14ac:dyDescent="0.5">
      <c r="A41" s="236"/>
      <c r="B41" s="58"/>
      <c r="C41" s="58"/>
      <c r="D41" s="239"/>
      <c r="E41" s="257"/>
      <c r="F41" s="239"/>
      <c r="G41" s="241"/>
      <c r="H41" s="198" t="s">
        <v>368</v>
      </c>
      <c r="I41" s="53">
        <v>0</v>
      </c>
      <c r="J41" s="53">
        <v>0</v>
      </c>
      <c r="K41" s="53">
        <v>0</v>
      </c>
      <c r="L41" s="53">
        <v>0</v>
      </c>
      <c r="M41" s="52">
        <f>SUM(I41:L41)</f>
        <v>0</v>
      </c>
      <c r="N41" s="53">
        <v>0</v>
      </c>
      <c r="O41" s="53">
        <v>1</v>
      </c>
      <c r="P41" s="53">
        <v>1</v>
      </c>
      <c r="Q41" s="53">
        <v>0</v>
      </c>
      <c r="R41" s="52">
        <f>SUM(N41:Q41)</f>
        <v>2</v>
      </c>
      <c r="S41" s="53">
        <v>0</v>
      </c>
      <c r="T41" s="53">
        <v>1</v>
      </c>
      <c r="U41" s="53">
        <v>1</v>
      </c>
      <c r="V41" s="53">
        <v>0</v>
      </c>
      <c r="W41" s="52">
        <f>SUM(S41:V41)</f>
        <v>2</v>
      </c>
      <c r="X41" s="242"/>
      <c r="Y41" s="60"/>
    </row>
    <row r="42" spans="1:26" ht="21.9" customHeight="1" x14ac:dyDescent="0.5">
      <c r="A42" s="236"/>
      <c r="B42" s="58"/>
      <c r="C42" s="58"/>
      <c r="D42" s="239"/>
      <c r="E42" s="257"/>
      <c r="F42" s="239"/>
      <c r="G42" s="241"/>
      <c r="H42" s="198" t="s">
        <v>367</v>
      </c>
      <c r="I42" s="53">
        <f>'[2]Budget assumptions'!H155</f>
        <v>11640</v>
      </c>
      <c r="J42" s="53">
        <f>$I$42</f>
        <v>11640</v>
      </c>
      <c r="K42" s="53">
        <f t="shared" ref="K42:V42" si="8">$I$42</f>
        <v>11640</v>
      </c>
      <c r="L42" s="53">
        <f t="shared" si="8"/>
        <v>11640</v>
      </c>
      <c r="M42" s="52">
        <f>AVERAGE(I42:L42)</f>
        <v>11640</v>
      </c>
      <c r="N42" s="53">
        <f t="shared" si="8"/>
        <v>11640</v>
      </c>
      <c r="O42" s="53">
        <f t="shared" si="8"/>
        <v>11640</v>
      </c>
      <c r="P42" s="53">
        <f t="shared" si="8"/>
        <v>11640</v>
      </c>
      <c r="Q42" s="53">
        <f t="shared" si="8"/>
        <v>11640</v>
      </c>
      <c r="R42" s="52">
        <f>AVERAGE(N42:Q42)</f>
        <v>11640</v>
      </c>
      <c r="S42" s="53">
        <f t="shared" si="8"/>
        <v>11640</v>
      </c>
      <c r="T42" s="53">
        <f t="shared" si="8"/>
        <v>11640</v>
      </c>
      <c r="U42" s="53">
        <f t="shared" si="8"/>
        <v>11640</v>
      </c>
      <c r="V42" s="53">
        <f t="shared" si="8"/>
        <v>11640</v>
      </c>
      <c r="W42" s="52">
        <f>AVERAGE(S42:V42)</f>
        <v>11640</v>
      </c>
      <c r="X42" s="242"/>
      <c r="Y42" s="60"/>
    </row>
    <row r="43" spans="1:26" ht="26.7" customHeight="1" x14ac:dyDescent="0.5">
      <c r="A43" s="236"/>
      <c r="B43" s="59"/>
      <c r="C43" s="59"/>
      <c r="D43" s="240"/>
      <c r="E43" s="257"/>
      <c r="F43" s="240"/>
      <c r="G43" s="241"/>
      <c r="H43" s="198" t="s">
        <v>370</v>
      </c>
      <c r="I43" s="53">
        <f>I41*I42</f>
        <v>0</v>
      </c>
      <c r="J43" s="53">
        <f>J41*J42</f>
        <v>0</v>
      </c>
      <c r="K43" s="53">
        <f>K41*K42</f>
        <v>0</v>
      </c>
      <c r="L43" s="53">
        <f>L41*L42</f>
        <v>0</v>
      </c>
      <c r="M43" s="52">
        <f>SUM(I43:L43)</f>
        <v>0</v>
      </c>
      <c r="N43" s="53">
        <f>N41*N42</f>
        <v>0</v>
      </c>
      <c r="O43" s="53">
        <f>O41*O42</f>
        <v>11640</v>
      </c>
      <c r="P43" s="53">
        <f>P41*P42</f>
        <v>11640</v>
      </c>
      <c r="Q43" s="53">
        <f>Q41*Q42</f>
        <v>0</v>
      </c>
      <c r="R43" s="52">
        <f>SUM(N43:Q43)</f>
        <v>23280</v>
      </c>
      <c r="S43" s="53">
        <f>S41*S42</f>
        <v>0</v>
      </c>
      <c r="T43" s="53">
        <f>T41*T42</f>
        <v>11640</v>
      </c>
      <c r="U43" s="53">
        <f>U41*U42</f>
        <v>11640</v>
      </c>
      <c r="V43" s="53">
        <f>V41*V42</f>
        <v>0</v>
      </c>
      <c r="W43" s="52">
        <f>SUM(S43:V43)</f>
        <v>23280</v>
      </c>
      <c r="X43" s="242"/>
      <c r="Y43" s="60"/>
    </row>
    <row r="44" spans="1:26" ht="21" customHeight="1" x14ac:dyDescent="0.5">
      <c r="A44" s="236" t="s">
        <v>89</v>
      </c>
      <c r="B44" s="57">
        <v>22</v>
      </c>
      <c r="C44" s="63" t="s">
        <v>90</v>
      </c>
      <c r="D44" s="238" t="s">
        <v>391</v>
      </c>
      <c r="E44" s="238" t="s">
        <v>392</v>
      </c>
      <c r="F44" s="238" t="s">
        <v>93</v>
      </c>
      <c r="G44" s="241"/>
      <c r="H44" s="198" t="s">
        <v>366</v>
      </c>
      <c r="I44" s="48" t="s">
        <v>383</v>
      </c>
      <c r="J44" s="48" t="str">
        <f>I44</f>
        <v>Техническая помощь</v>
      </c>
      <c r="K44" s="48" t="str">
        <f>J44</f>
        <v>Техническая помощь</v>
      </c>
      <c r="L44" s="48" t="str">
        <f>K44</f>
        <v>Техническая помощь</v>
      </c>
      <c r="M44" s="56" t="str">
        <f>I44</f>
        <v>Техническая помощь</v>
      </c>
      <c r="N44" s="48" t="str">
        <f>M44</f>
        <v>Техническая помощь</v>
      </c>
      <c r="O44" s="48" t="str">
        <f>N44</f>
        <v>Техническая помощь</v>
      </c>
      <c r="P44" s="48" t="str">
        <f>O44</f>
        <v>Техническая помощь</v>
      </c>
      <c r="Q44" s="48" t="str">
        <f>P44</f>
        <v>Техническая помощь</v>
      </c>
      <c r="R44" s="56" t="str">
        <f>M44</f>
        <v>Техническая помощь</v>
      </c>
      <c r="S44" s="48" t="str">
        <f>R44</f>
        <v>Техническая помощь</v>
      </c>
      <c r="T44" s="48" t="str">
        <f>S44</f>
        <v>Техническая помощь</v>
      </c>
      <c r="U44" s="48" t="str">
        <f>T44</f>
        <v>Техническая помощь</v>
      </c>
      <c r="V44" s="48" t="str">
        <f>U44</f>
        <v>Техническая помощь</v>
      </c>
      <c r="W44" s="56" t="str">
        <f>R44</f>
        <v>Техническая помощь</v>
      </c>
      <c r="X44" s="242">
        <f>SUM(M48,R48,W48)</f>
        <v>277072</v>
      </c>
      <c r="Y44" s="64"/>
    </row>
    <row r="45" spans="1:26" ht="21" customHeight="1" x14ac:dyDescent="0.5">
      <c r="A45" s="236"/>
      <c r="B45" s="58">
        <v>23</v>
      </c>
      <c r="C45" s="63" t="s">
        <v>94</v>
      </c>
      <c r="D45" s="239"/>
      <c r="E45" s="257"/>
      <c r="F45" s="239"/>
      <c r="G45" s="241"/>
      <c r="H45" s="198" t="s">
        <v>368</v>
      </c>
      <c r="I45" s="51">
        <v>0.25</v>
      </c>
      <c r="J45" s="51">
        <v>0.25</v>
      </c>
      <c r="K45" s="51">
        <v>0.25</v>
      </c>
      <c r="L45" s="51">
        <v>0.25</v>
      </c>
      <c r="M45" s="52">
        <f>SUM(I45:L45)</f>
        <v>1</v>
      </c>
      <c r="N45" s="51">
        <v>0.25</v>
      </c>
      <c r="O45" s="51">
        <v>0.25</v>
      </c>
      <c r="P45" s="51">
        <v>0.25</v>
      </c>
      <c r="Q45" s="51">
        <v>0.25</v>
      </c>
      <c r="R45" s="52">
        <f>SUM(N45:Q45)</f>
        <v>1</v>
      </c>
      <c r="S45" s="51">
        <v>0.25</v>
      </c>
      <c r="T45" s="51">
        <v>0.25</v>
      </c>
      <c r="U45" s="51">
        <v>0.25</v>
      </c>
      <c r="V45" s="51">
        <v>0.25</v>
      </c>
      <c r="W45" s="52">
        <f>SUM(S45:V45)</f>
        <v>1</v>
      </c>
      <c r="X45" s="242"/>
      <c r="Y45" s="64"/>
    </row>
    <row r="46" spans="1:26" ht="21" customHeight="1" x14ac:dyDescent="0.5">
      <c r="A46" s="236"/>
      <c r="B46" s="58">
        <v>24</v>
      </c>
      <c r="C46" s="63" t="s">
        <v>95</v>
      </c>
      <c r="D46" s="239"/>
      <c r="E46" s="257"/>
      <c r="F46" s="239"/>
      <c r="G46" s="241"/>
      <c r="H46" s="198" t="s">
        <v>367</v>
      </c>
      <c r="I46" s="53">
        <f>'[2]Budget assumptions'!D169</f>
        <v>89024</v>
      </c>
      <c r="J46" s="53">
        <f>$I$46</f>
        <v>89024</v>
      </c>
      <c r="K46" s="53">
        <f>$I$46</f>
        <v>89024</v>
      </c>
      <c r="L46" s="53">
        <f>$I$46</f>
        <v>89024</v>
      </c>
      <c r="M46" s="52">
        <f>AVERAGE(I46:L46)</f>
        <v>89024</v>
      </c>
      <c r="N46" s="53">
        <f>'[2]Budget assumptions'!E169</f>
        <v>94024</v>
      </c>
      <c r="O46" s="53">
        <f>$N$46</f>
        <v>94024</v>
      </c>
      <c r="P46" s="53">
        <f>$N$46</f>
        <v>94024</v>
      </c>
      <c r="Q46" s="53">
        <f>$N$46</f>
        <v>94024</v>
      </c>
      <c r="R46" s="52">
        <f>AVERAGE(N46:Q46)</f>
        <v>94024</v>
      </c>
      <c r="S46" s="53">
        <f>'[2]Budget assumptions'!F169</f>
        <v>94024</v>
      </c>
      <c r="T46" s="53">
        <f>$S$46</f>
        <v>94024</v>
      </c>
      <c r="U46" s="53">
        <f>$S$46</f>
        <v>94024</v>
      </c>
      <c r="V46" s="53">
        <f>$S$46</f>
        <v>94024</v>
      </c>
      <c r="W46" s="52">
        <f>AVERAGE(S46:V46)</f>
        <v>94024</v>
      </c>
      <c r="X46" s="242"/>
      <c r="Y46" s="64"/>
    </row>
    <row r="47" spans="1:26" ht="21" customHeight="1" x14ac:dyDescent="0.5">
      <c r="A47" s="236"/>
      <c r="B47" s="58">
        <v>25</v>
      </c>
      <c r="C47" s="63" t="s">
        <v>96</v>
      </c>
      <c r="D47" s="239"/>
      <c r="E47" s="257"/>
      <c r="F47" s="239"/>
      <c r="G47" s="241"/>
      <c r="H47" s="198" t="s">
        <v>370</v>
      </c>
      <c r="I47" s="53"/>
      <c r="J47" s="53"/>
      <c r="K47" s="53"/>
      <c r="L47" s="53"/>
      <c r="M47" s="52"/>
      <c r="N47" s="53"/>
      <c r="O47" s="53"/>
      <c r="P47" s="53"/>
      <c r="Q47" s="53"/>
      <c r="R47" s="52"/>
      <c r="S47" s="53"/>
      <c r="T47" s="53"/>
      <c r="U47" s="53"/>
      <c r="V47" s="53"/>
      <c r="W47" s="52"/>
      <c r="X47" s="242"/>
      <c r="Y47" s="64"/>
    </row>
    <row r="48" spans="1:26" ht="24.9" customHeight="1" x14ac:dyDescent="0.5">
      <c r="A48" s="236"/>
      <c r="B48" s="59">
        <v>26</v>
      </c>
      <c r="C48" s="63" t="s">
        <v>51</v>
      </c>
      <c r="D48" s="240"/>
      <c r="E48" s="257"/>
      <c r="F48" s="240"/>
      <c r="G48" s="241"/>
      <c r="H48" s="198" t="s">
        <v>370</v>
      </c>
      <c r="I48" s="53">
        <f>I45*I46</f>
        <v>22256</v>
      </c>
      <c r="J48" s="53">
        <f>J45*J46</f>
        <v>22256</v>
      </c>
      <c r="K48" s="53">
        <f>K45*K46</f>
        <v>22256</v>
      </c>
      <c r="L48" s="53">
        <f>L45*L46</f>
        <v>22256</v>
      </c>
      <c r="M48" s="52">
        <f>SUM(I48:L48)</f>
        <v>89024</v>
      </c>
      <c r="N48" s="53">
        <f>N45*N46</f>
        <v>23506</v>
      </c>
      <c r="O48" s="53">
        <f>O45*O46</f>
        <v>23506</v>
      </c>
      <c r="P48" s="53">
        <f>P45*P46</f>
        <v>23506</v>
      </c>
      <c r="Q48" s="53">
        <f>Q45*Q46</f>
        <v>23506</v>
      </c>
      <c r="R48" s="52">
        <f>SUM(N48:Q48)</f>
        <v>94024</v>
      </c>
      <c r="S48" s="53">
        <f>S45*S46</f>
        <v>23506</v>
      </c>
      <c r="T48" s="53">
        <f>T45*T46</f>
        <v>23506</v>
      </c>
      <c r="U48" s="53">
        <f>U45*U46</f>
        <v>23506</v>
      </c>
      <c r="V48" s="53">
        <f>V45*V46</f>
        <v>23506</v>
      </c>
      <c r="W48" s="52">
        <f>SUM(S48:V48)</f>
        <v>94024</v>
      </c>
      <c r="X48" s="242"/>
      <c r="Y48" s="64"/>
    </row>
    <row r="49" spans="1:26" ht="12.9" customHeight="1" x14ac:dyDescent="0.5">
      <c r="A49" s="236" t="s">
        <v>97</v>
      </c>
      <c r="B49" s="57">
        <v>27</v>
      </c>
      <c r="C49" s="55" t="s">
        <v>98</v>
      </c>
      <c r="D49" s="238" t="s">
        <v>393</v>
      </c>
      <c r="E49" s="238" t="s">
        <v>517</v>
      </c>
      <c r="F49" s="238" t="s">
        <v>100</v>
      </c>
      <c r="G49" s="241"/>
      <c r="H49" s="198" t="s">
        <v>366</v>
      </c>
      <c r="I49" s="48" t="s">
        <v>394</v>
      </c>
      <c r="J49" s="48" t="str">
        <f>I49</f>
        <v>Мероприятие</v>
      </c>
      <c r="K49" s="48" t="str">
        <f>J49</f>
        <v>Мероприятие</v>
      </c>
      <c r="L49" s="48" t="str">
        <f>K49</f>
        <v>Мероприятие</v>
      </c>
      <c r="M49" s="56" t="str">
        <f>I49</f>
        <v>Мероприятие</v>
      </c>
      <c r="N49" s="48" t="str">
        <f>M49</f>
        <v>Мероприятие</v>
      </c>
      <c r="O49" s="48" t="str">
        <f>N49</f>
        <v>Мероприятие</v>
      </c>
      <c r="P49" s="48" t="str">
        <f>O49</f>
        <v>Мероприятие</v>
      </c>
      <c r="Q49" s="48" t="str">
        <f>P49</f>
        <v>Мероприятие</v>
      </c>
      <c r="R49" s="56" t="str">
        <f>M49</f>
        <v>Мероприятие</v>
      </c>
      <c r="S49" s="48" t="str">
        <f>R49</f>
        <v>Мероприятие</v>
      </c>
      <c r="T49" s="48" t="str">
        <f>S49</f>
        <v>Мероприятие</v>
      </c>
      <c r="U49" s="48" t="str">
        <f>T49</f>
        <v>Мероприятие</v>
      </c>
      <c r="V49" s="48" t="str">
        <f>U49</f>
        <v>Мероприятие</v>
      </c>
      <c r="W49" s="56" t="str">
        <f>R49</f>
        <v>Мероприятие</v>
      </c>
      <c r="X49" s="242">
        <f>SUM(M52,R52,W52)</f>
        <v>34870</v>
      </c>
      <c r="Y49" s="64"/>
    </row>
    <row r="50" spans="1:26" x14ac:dyDescent="0.5">
      <c r="A50" s="236"/>
      <c r="B50" s="58"/>
      <c r="C50" s="58"/>
      <c r="D50" s="239"/>
      <c r="E50" s="239"/>
      <c r="F50" s="239"/>
      <c r="G50" s="241"/>
      <c r="H50" s="198" t="s">
        <v>368</v>
      </c>
      <c r="I50" s="53">
        <v>0</v>
      </c>
      <c r="J50" s="53">
        <v>1</v>
      </c>
      <c r="K50" s="53">
        <v>1</v>
      </c>
      <c r="L50" s="53">
        <v>2</v>
      </c>
      <c r="M50" s="52">
        <f>SUM(I50:L50)</f>
        <v>4</v>
      </c>
      <c r="N50" s="53">
        <v>0</v>
      </c>
      <c r="O50" s="53">
        <v>1</v>
      </c>
      <c r="P50" s="53">
        <v>1</v>
      </c>
      <c r="Q50" s="53">
        <v>2</v>
      </c>
      <c r="R50" s="52">
        <f>SUM(N50:Q50)</f>
        <v>4</v>
      </c>
      <c r="S50" s="53">
        <v>0</v>
      </c>
      <c r="T50" s="53">
        <v>1</v>
      </c>
      <c r="U50" s="53">
        <v>2</v>
      </c>
      <c r="V50" s="214">
        <v>0</v>
      </c>
      <c r="W50" s="52">
        <f>SUM(S50:V50)</f>
        <v>3</v>
      </c>
      <c r="X50" s="242"/>
      <c r="Y50" s="64"/>
    </row>
    <row r="51" spans="1:26" ht="23.4" x14ac:dyDescent="0.5">
      <c r="A51" s="236"/>
      <c r="B51" s="58"/>
      <c r="C51" s="58"/>
      <c r="D51" s="239"/>
      <c r="E51" s="239"/>
      <c r="F51" s="239"/>
      <c r="G51" s="241"/>
      <c r="H51" s="198" t="s">
        <v>367</v>
      </c>
      <c r="I51" s="53">
        <f>'[2]Budget assumptions'!H183</f>
        <v>3170</v>
      </c>
      <c r="J51" s="53">
        <f>$I$51</f>
        <v>3170</v>
      </c>
      <c r="K51" s="53">
        <f>$I$51</f>
        <v>3170</v>
      </c>
      <c r="L51" s="53">
        <f>$I$51</f>
        <v>3170</v>
      </c>
      <c r="M51" s="52">
        <f>AVERAGE(I51:L51)</f>
        <v>3170</v>
      </c>
      <c r="N51" s="53">
        <f>$I$51</f>
        <v>3170</v>
      </c>
      <c r="O51" s="53">
        <f t="shared" ref="O51:V51" si="9">$I$51</f>
        <v>3170</v>
      </c>
      <c r="P51" s="53">
        <f t="shared" si="9"/>
        <v>3170</v>
      </c>
      <c r="Q51" s="53">
        <f t="shared" si="9"/>
        <v>3170</v>
      </c>
      <c r="R51" s="52">
        <f>AVERAGE(N51:Q51)</f>
        <v>3170</v>
      </c>
      <c r="S51" s="53">
        <f t="shared" si="9"/>
        <v>3170</v>
      </c>
      <c r="T51" s="53">
        <f t="shared" si="9"/>
        <v>3170</v>
      </c>
      <c r="U51" s="53">
        <f t="shared" si="9"/>
        <v>3170</v>
      </c>
      <c r="V51" s="214">
        <f t="shared" si="9"/>
        <v>3170</v>
      </c>
      <c r="W51" s="52">
        <f>AVERAGE(S51:V51)</f>
        <v>3170</v>
      </c>
      <c r="X51" s="242"/>
      <c r="Y51" s="64"/>
    </row>
    <row r="52" spans="1:26" ht="23.4" x14ac:dyDescent="0.5">
      <c r="A52" s="236"/>
      <c r="B52" s="59"/>
      <c r="C52" s="59"/>
      <c r="D52" s="240"/>
      <c r="E52" s="240"/>
      <c r="F52" s="240"/>
      <c r="G52" s="241"/>
      <c r="H52" s="198" t="s">
        <v>370</v>
      </c>
      <c r="I52" s="53">
        <f>I50*I51</f>
        <v>0</v>
      </c>
      <c r="J52" s="53">
        <f>J50*J51</f>
        <v>3170</v>
      </c>
      <c r="K52" s="53">
        <f>K50*K51</f>
        <v>3170</v>
      </c>
      <c r="L52" s="53">
        <f>L50*L51</f>
        <v>6340</v>
      </c>
      <c r="M52" s="52">
        <f>SUM(I52:L52)</f>
        <v>12680</v>
      </c>
      <c r="N52" s="53">
        <f>N50*N51</f>
        <v>0</v>
      </c>
      <c r="O52" s="53">
        <f>O50*O51</f>
        <v>3170</v>
      </c>
      <c r="P52" s="53">
        <f>P50*P51</f>
        <v>3170</v>
      </c>
      <c r="Q52" s="53">
        <f>Q50*Q51</f>
        <v>6340</v>
      </c>
      <c r="R52" s="52">
        <f>SUM(N52:Q52)</f>
        <v>12680</v>
      </c>
      <c r="S52" s="53">
        <f>S50*S51</f>
        <v>0</v>
      </c>
      <c r="T52" s="53">
        <f>T50*T51</f>
        <v>3170</v>
      </c>
      <c r="U52" s="53">
        <f>U50*U51</f>
        <v>6340</v>
      </c>
      <c r="V52" s="214">
        <f>V50*V51</f>
        <v>0</v>
      </c>
      <c r="W52" s="52">
        <f>SUM(S52:V52)</f>
        <v>9510</v>
      </c>
      <c r="X52" s="242"/>
      <c r="Y52" s="64"/>
    </row>
    <row r="53" spans="1:26" ht="19.2" customHeight="1" x14ac:dyDescent="0.5">
      <c r="A53" s="39"/>
      <c r="B53" s="39"/>
      <c r="C53" s="39"/>
      <c r="D53" s="265" t="s">
        <v>397</v>
      </c>
      <c r="E53" s="266"/>
      <c r="F53" s="267"/>
      <c r="G53" s="40"/>
      <c r="H53" s="40"/>
      <c r="I53" s="41">
        <f>SUM(I54)</f>
        <v>41924</v>
      </c>
      <c r="J53" s="41">
        <f t="shared" ref="J53:X53" si="10">SUM(J54)</f>
        <v>45860.399999999994</v>
      </c>
      <c r="K53" s="41">
        <f t="shared" si="10"/>
        <v>45860.399999999994</v>
      </c>
      <c r="L53" s="41">
        <f t="shared" si="10"/>
        <v>54207.200000000004</v>
      </c>
      <c r="M53" s="41">
        <f t="shared" si="10"/>
        <v>187852</v>
      </c>
      <c r="N53" s="41">
        <f t="shared" si="10"/>
        <v>79293.75</v>
      </c>
      <c r="O53" s="41">
        <f t="shared" si="10"/>
        <v>58189.75</v>
      </c>
      <c r="P53" s="41">
        <f t="shared" si="10"/>
        <v>58189.75</v>
      </c>
      <c r="Q53" s="41">
        <f t="shared" si="10"/>
        <v>58189.75</v>
      </c>
      <c r="R53" s="41">
        <f t="shared" si="10"/>
        <v>253863</v>
      </c>
      <c r="S53" s="41">
        <f t="shared" si="10"/>
        <v>41971</v>
      </c>
      <c r="T53" s="41">
        <f t="shared" si="10"/>
        <v>20867</v>
      </c>
      <c r="U53" s="41">
        <f t="shared" si="10"/>
        <v>20867</v>
      </c>
      <c r="V53" s="41">
        <f t="shared" si="10"/>
        <v>20867</v>
      </c>
      <c r="W53" s="41">
        <f t="shared" si="10"/>
        <v>104572</v>
      </c>
      <c r="X53" s="41">
        <f t="shared" si="10"/>
        <v>546287</v>
      </c>
      <c r="Y53" s="64"/>
    </row>
    <row r="54" spans="1:26" ht="19.2" customHeight="1" x14ac:dyDescent="0.5">
      <c r="A54" s="42" t="s">
        <v>103</v>
      </c>
      <c r="B54" s="42"/>
      <c r="C54" s="42"/>
      <c r="D54" s="268" t="s">
        <v>503</v>
      </c>
      <c r="E54" s="269"/>
      <c r="F54" s="42"/>
      <c r="G54" s="43"/>
      <c r="H54" s="43"/>
      <c r="I54" s="44">
        <f>SUM(I58,I62,I66,I71)</f>
        <v>41924</v>
      </c>
      <c r="J54" s="44">
        <f t="shared" ref="J54:W54" si="11">SUM(J58,J62,J66,J71)</f>
        <v>45860.399999999994</v>
      </c>
      <c r="K54" s="44">
        <f t="shared" si="11"/>
        <v>45860.399999999994</v>
      </c>
      <c r="L54" s="44">
        <f t="shared" si="11"/>
        <v>54207.200000000004</v>
      </c>
      <c r="M54" s="45">
        <f t="shared" si="11"/>
        <v>187852</v>
      </c>
      <c r="N54" s="44">
        <f>SUM(N58,N62,N66,N71)</f>
        <v>79293.75</v>
      </c>
      <c r="O54" s="44">
        <f t="shared" si="11"/>
        <v>58189.75</v>
      </c>
      <c r="P54" s="44">
        <f t="shared" si="11"/>
        <v>58189.75</v>
      </c>
      <c r="Q54" s="44">
        <f t="shared" si="11"/>
        <v>58189.75</v>
      </c>
      <c r="R54" s="45">
        <f t="shared" si="11"/>
        <v>253863</v>
      </c>
      <c r="S54" s="44">
        <f>SUM(S58,S62,S66,S71)</f>
        <v>41971</v>
      </c>
      <c r="T54" s="44">
        <f t="shared" si="11"/>
        <v>20867</v>
      </c>
      <c r="U54" s="44">
        <f t="shared" si="11"/>
        <v>20867</v>
      </c>
      <c r="V54" s="44">
        <f t="shared" si="11"/>
        <v>20867</v>
      </c>
      <c r="W54" s="45">
        <f t="shared" si="11"/>
        <v>104572</v>
      </c>
      <c r="X54" s="44">
        <f>SUM(X55:X71)</f>
        <v>546287</v>
      </c>
      <c r="Y54" s="64"/>
    </row>
    <row r="55" spans="1:26" ht="23.7" customHeight="1" x14ac:dyDescent="0.5">
      <c r="A55" s="236" t="s">
        <v>105</v>
      </c>
      <c r="B55" s="57">
        <v>28</v>
      </c>
      <c r="C55" s="55" t="s">
        <v>106</v>
      </c>
      <c r="D55" s="252" t="s">
        <v>402</v>
      </c>
      <c r="E55" s="252" t="s">
        <v>403</v>
      </c>
      <c r="F55" s="270" t="s">
        <v>109</v>
      </c>
      <c r="G55" s="241"/>
      <c r="H55" s="198" t="s">
        <v>366</v>
      </c>
      <c r="I55" s="48" t="s">
        <v>369</v>
      </c>
      <c r="J55" s="48" t="str">
        <f>I55</f>
        <v>Год</v>
      </c>
      <c r="K55" s="48" t="str">
        <f>J55</f>
        <v>Год</v>
      </c>
      <c r="L55" s="48" t="str">
        <f>K55</f>
        <v>Год</v>
      </c>
      <c r="M55" s="56" t="str">
        <f>I55</f>
        <v>Год</v>
      </c>
      <c r="N55" s="48" t="str">
        <f>M55</f>
        <v>Год</v>
      </c>
      <c r="O55" s="48" t="str">
        <f>N55</f>
        <v>Год</v>
      </c>
      <c r="P55" s="48" t="str">
        <f>O55</f>
        <v>Год</v>
      </c>
      <c r="Q55" s="48" t="str">
        <f>P55</f>
        <v>Год</v>
      </c>
      <c r="R55" s="56" t="str">
        <f>M55</f>
        <v>Год</v>
      </c>
      <c r="S55" s="48" t="str">
        <f>R55</f>
        <v>Год</v>
      </c>
      <c r="T55" s="48" t="str">
        <f>S55</f>
        <v>Год</v>
      </c>
      <c r="U55" s="48" t="str">
        <f>T55</f>
        <v>Год</v>
      </c>
      <c r="V55" s="48" t="str">
        <f>U55</f>
        <v>Год</v>
      </c>
      <c r="W55" s="56" t="str">
        <f>R55</f>
        <v>Год</v>
      </c>
      <c r="X55" s="242">
        <f>SUM(M58,R58,W58)</f>
        <v>140544</v>
      </c>
      <c r="Y55" s="258"/>
      <c r="Z55" s="259"/>
    </row>
    <row r="56" spans="1:26" ht="23.7" customHeight="1" x14ac:dyDescent="0.5">
      <c r="A56" s="236"/>
      <c r="B56" s="58">
        <v>29</v>
      </c>
      <c r="C56" s="55" t="s">
        <v>51</v>
      </c>
      <c r="D56" s="260"/>
      <c r="E56" s="260"/>
      <c r="F56" s="271"/>
      <c r="G56" s="241"/>
      <c r="H56" s="198" t="s">
        <v>368</v>
      </c>
      <c r="I56" s="51">
        <v>0.25</v>
      </c>
      <c r="J56" s="51">
        <v>0.25</v>
      </c>
      <c r="K56" s="51">
        <v>0.25</v>
      </c>
      <c r="L56" s="51">
        <v>0.25</v>
      </c>
      <c r="M56" s="52">
        <f>SUM(I56:L56)</f>
        <v>1</v>
      </c>
      <c r="N56" s="51">
        <v>0.25</v>
      </c>
      <c r="O56" s="51">
        <v>0.25</v>
      </c>
      <c r="P56" s="51">
        <v>0.25</v>
      </c>
      <c r="Q56" s="51">
        <v>0.25</v>
      </c>
      <c r="R56" s="52">
        <f>SUM(N56:Q56)</f>
        <v>1</v>
      </c>
      <c r="S56" s="53">
        <v>0</v>
      </c>
      <c r="T56" s="53">
        <v>0</v>
      </c>
      <c r="U56" s="53">
        <v>0</v>
      </c>
      <c r="V56" s="53">
        <v>0</v>
      </c>
      <c r="W56" s="52">
        <f>SUM(S56:V56)</f>
        <v>0</v>
      </c>
      <c r="X56" s="242"/>
      <c r="Y56" s="258"/>
      <c r="Z56" s="259"/>
    </row>
    <row r="57" spans="1:26" ht="23.7" customHeight="1" x14ac:dyDescent="0.5">
      <c r="A57" s="236"/>
      <c r="B57" s="58"/>
      <c r="C57" s="58"/>
      <c r="D57" s="260"/>
      <c r="E57" s="260"/>
      <c r="F57" s="271"/>
      <c r="G57" s="241"/>
      <c r="H57" s="198" t="s">
        <v>367</v>
      </c>
      <c r="I57" s="53">
        <f>'[2]Budget assumptions'!D210</f>
        <v>70272</v>
      </c>
      <c r="J57" s="53">
        <f>$I$57</f>
        <v>70272</v>
      </c>
      <c r="K57" s="53">
        <f>$I$57</f>
        <v>70272</v>
      </c>
      <c r="L57" s="53">
        <f>$I$57</f>
        <v>70272</v>
      </c>
      <c r="M57" s="52">
        <f>AVERAGE(I57:L57)</f>
        <v>70272</v>
      </c>
      <c r="N57" s="53">
        <f>$I$57</f>
        <v>70272</v>
      </c>
      <c r="O57" s="53">
        <f>$I$57</f>
        <v>70272</v>
      </c>
      <c r="P57" s="53">
        <f>$I$57</f>
        <v>70272</v>
      </c>
      <c r="Q57" s="53">
        <f>$I$57</f>
        <v>70272</v>
      </c>
      <c r="R57" s="52">
        <f>AVERAGE(N57:Q57)</f>
        <v>70272</v>
      </c>
      <c r="S57" s="53">
        <f>$I$57</f>
        <v>70272</v>
      </c>
      <c r="T57" s="53">
        <f>$I$57</f>
        <v>70272</v>
      </c>
      <c r="U57" s="53">
        <f>$I$57</f>
        <v>70272</v>
      </c>
      <c r="V57" s="53">
        <f>$I$57</f>
        <v>70272</v>
      </c>
      <c r="W57" s="52">
        <f>AVERAGE(S57:V57)</f>
        <v>70272</v>
      </c>
      <c r="X57" s="242"/>
      <c r="Y57" s="258"/>
      <c r="Z57" s="259"/>
    </row>
    <row r="58" spans="1:26" ht="23.7" customHeight="1" x14ac:dyDescent="0.5">
      <c r="A58" s="236"/>
      <c r="B58" s="59"/>
      <c r="C58" s="59"/>
      <c r="D58" s="260"/>
      <c r="E58" s="260"/>
      <c r="F58" s="272"/>
      <c r="G58" s="241"/>
      <c r="H58" s="198" t="s">
        <v>370</v>
      </c>
      <c r="I58" s="53">
        <f>I56*I57</f>
        <v>17568</v>
      </c>
      <c r="J58" s="53">
        <f>J56*J57</f>
        <v>17568</v>
      </c>
      <c r="K58" s="53">
        <f>K56*K57</f>
        <v>17568</v>
      </c>
      <c r="L58" s="53">
        <f>L56*L57</f>
        <v>17568</v>
      </c>
      <c r="M58" s="52">
        <f>SUM(I58:L58)</f>
        <v>70272</v>
      </c>
      <c r="N58" s="53">
        <f>N56*N57</f>
        <v>17568</v>
      </c>
      <c r="O58" s="53">
        <f>O56*O57</f>
        <v>17568</v>
      </c>
      <c r="P58" s="53">
        <f>P56*P57</f>
        <v>17568</v>
      </c>
      <c r="Q58" s="53">
        <f>Q56*Q57</f>
        <v>17568</v>
      </c>
      <c r="R58" s="52">
        <f>SUM(N58:Q58)</f>
        <v>70272</v>
      </c>
      <c r="S58" s="53">
        <f>S56*S57</f>
        <v>0</v>
      </c>
      <c r="T58" s="53">
        <f>T56*T57</f>
        <v>0</v>
      </c>
      <c r="U58" s="53">
        <f>U56*U57</f>
        <v>0</v>
      </c>
      <c r="V58" s="53">
        <f>V56*V57</f>
        <v>0</v>
      </c>
      <c r="W58" s="52">
        <f>SUM(S58:V58)</f>
        <v>0</v>
      </c>
      <c r="X58" s="242"/>
      <c r="Y58" s="258"/>
      <c r="Z58" s="259"/>
    </row>
    <row r="59" spans="1:26" ht="25.5" customHeight="1" x14ac:dyDescent="0.5">
      <c r="A59" s="236" t="s">
        <v>110</v>
      </c>
      <c r="B59" s="57">
        <v>31</v>
      </c>
      <c r="C59" s="55" t="s">
        <v>60</v>
      </c>
      <c r="D59" s="252" t="s">
        <v>400</v>
      </c>
      <c r="E59" s="252" t="s">
        <v>401</v>
      </c>
      <c r="F59" s="238" t="s">
        <v>112</v>
      </c>
      <c r="G59" s="241"/>
      <c r="H59" s="198" t="s">
        <v>366</v>
      </c>
      <c r="I59" s="48" t="s">
        <v>394</v>
      </c>
      <c r="J59" s="48" t="str">
        <f>I59</f>
        <v>Мероприятие</v>
      </c>
      <c r="K59" s="48" t="str">
        <f>J59</f>
        <v>Мероприятие</v>
      </c>
      <c r="L59" s="48" t="str">
        <f>K59</f>
        <v>Мероприятие</v>
      </c>
      <c r="M59" s="56" t="str">
        <f>I59</f>
        <v>Мероприятие</v>
      </c>
      <c r="N59" s="48" t="str">
        <f>M59</f>
        <v>Мероприятие</v>
      </c>
      <c r="O59" s="48" t="str">
        <f>N59</f>
        <v>Мероприятие</v>
      </c>
      <c r="P59" s="48" t="str">
        <f>O59</f>
        <v>Мероприятие</v>
      </c>
      <c r="Q59" s="48" t="str">
        <f>P59</f>
        <v>Мероприятие</v>
      </c>
      <c r="R59" s="56" t="str">
        <f>M59</f>
        <v>Мероприятие</v>
      </c>
      <c r="S59" s="48" t="str">
        <f>R59</f>
        <v>Мероприятие</v>
      </c>
      <c r="T59" s="48" t="str">
        <f>S59</f>
        <v>Мероприятие</v>
      </c>
      <c r="U59" s="48" t="str">
        <f>T59</f>
        <v>Мероприятие</v>
      </c>
      <c r="V59" s="48" t="str">
        <f>U59</f>
        <v>Мероприятие</v>
      </c>
      <c r="W59" s="56" t="str">
        <f>R59</f>
        <v>Мероприятие</v>
      </c>
      <c r="X59" s="242">
        <f>SUM(M62,R62,W62)</f>
        <v>63312</v>
      </c>
      <c r="Y59" s="60"/>
    </row>
    <row r="60" spans="1:26" ht="25.5" customHeight="1" x14ac:dyDescent="0.5">
      <c r="A60" s="236"/>
      <c r="B60" s="58"/>
      <c r="C60" s="58"/>
      <c r="D60" s="260"/>
      <c r="E60" s="260"/>
      <c r="F60" s="239"/>
      <c r="G60" s="241"/>
      <c r="H60" s="198" t="s">
        <v>368</v>
      </c>
      <c r="I60" s="53">
        <v>1</v>
      </c>
      <c r="J60" s="53">
        <v>0</v>
      </c>
      <c r="K60" s="53">
        <v>0</v>
      </c>
      <c r="L60" s="53">
        <v>0</v>
      </c>
      <c r="M60" s="52">
        <f>SUM(I60:L60)</f>
        <v>1</v>
      </c>
      <c r="N60" s="53">
        <v>1</v>
      </c>
      <c r="O60" s="53">
        <v>0</v>
      </c>
      <c r="P60" s="53">
        <v>0</v>
      </c>
      <c r="Q60" s="53">
        <v>0</v>
      </c>
      <c r="R60" s="52">
        <f>SUM(N60:Q60)</f>
        <v>1</v>
      </c>
      <c r="S60" s="53">
        <v>1</v>
      </c>
      <c r="T60" s="53">
        <v>0</v>
      </c>
      <c r="U60" s="53">
        <v>0</v>
      </c>
      <c r="V60" s="53">
        <v>0</v>
      </c>
      <c r="W60" s="52">
        <f>SUM(S60:V60)</f>
        <v>1</v>
      </c>
      <c r="X60" s="242"/>
      <c r="Y60" s="60"/>
    </row>
    <row r="61" spans="1:26" ht="25.5" customHeight="1" x14ac:dyDescent="0.5">
      <c r="A61" s="236"/>
      <c r="B61" s="58"/>
      <c r="C61" s="58"/>
      <c r="D61" s="260"/>
      <c r="E61" s="260"/>
      <c r="F61" s="239"/>
      <c r="G61" s="241"/>
      <c r="H61" s="198" t="s">
        <v>367</v>
      </c>
      <c r="I61" s="53">
        <f>'[2]Budget assumptions'!H232</f>
        <v>21104</v>
      </c>
      <c r="J61" s="53">
        <f>$I$61</f>
        <v>21104</v>
      </c>
      <c r="K61" s="53">
        <f>$I$61</f>
        <v>21104</v>
      </c>
      <c r="L61" s="53">
        <f>$I$61</f>
        <v>21104</v>
      </c>
      <c r="M61" s="52">
        <f>AVERAGE(I61:L61)</f>
        <v>21104</v>
      </c>
      <c r="N61" s="53">
        <f>$I$61</f>
        <v>21104</v>
      </c>
      <c r="O61" s="53">
        <f t="shared" ref="O61:V61" si="12">$I$61</f>
        <v>21104</v>
      </c>
      <c r="P61" s="53">
        <f t="shared" si="12"/>
        <v>21104</v>
      </c>
      <c r="Q61" s="53">
        <f t="shared" si="12"/>
        <v>21104</v>
      </c>
      <c r="R61" s="52">
        <f>AVERAGE(N61:Q61)</f>
        <v>21104</v>
      </c>
      <c r="S61" s="53">
        <f t="shared" si="12"/>
        <v>21104</v>
      </c>
      <c r="T61" s="53">
        <f t="shared" si="12"/>
        <v>21104</v>
      </c>
      <c r="U61" s="53">
        <f t="shared" si="12"/>
        <v>21104</v>
      </c>
      <c r="V61" s="53">
        <f t="shared" si="12"/>
        <v>21104</v>
      </c>
      <c r="W61" s="52">
        <f>AVERAGE(S61:V61)</f>
        <v>21104</v>
      </c>
      <c r="X61" s="242"/>
      <c r="Y61" s="60"/>
    </row>
    <row r="62" spans="1:26" ht="25.5" customHeight="1" x14ac:dyDescent="0.5">
      <c r="A62" s="236"/>
      <c r="B62" s="59"/>
      <c r="C62" s="59"/>
      <c r="D62" s="260"/>
      <c r="E62" s="260"/>
      <c r="F62" s="240"/>
      <c r="G62" s="241"/>
      <c r="H62" s="198" t="s">
        <v>370</v>
      </c>
      <c r="I62" s="53">
        <f>I60*I61</f>
        <v>21104</v>
      </c>
      <c r="J62" s="53">
        <f>J60*J61</f>
        <v>0</v>
      </c>
      <c r="K62" s="53">
        <f>K60*K61</f>
        <v>0</v>
      </c>
      <c r="L62" s="53">
        <f>L60*L61</f>
        <v>0</v>
      </c>
      <c r="M62" s="52">
        <f>SUM(I62:L62)</f>
        <v>21104</v>
      </c>
      <c r="N62" s="53">
        <f>N60*N61</f>
        <v>21104</v>
      </c>
      <c r="O62" s="53">
        <f>O60*O61</f>
        <v>0</v>
      </c>
      <c r="P62" s="53">
        <f>P60*P61</f>
        <v>0</v>
      </c>
      <c r="Q62" s="53">
        <f>Q60*Q61</f>
        <v>0</v>
      </c>
      <c r="R62" s="52">
        <f>SUM(N62:Q62)</f>
        <v>21104</v>
      </c>
      <c r="S62" s="53">
        <f>S60*S61</f>
        <v>21104</v>
      </c>
      <c r="T62" s="53">
        <f>T60*T61</f>
        <v>0</v>
      </c>
      <c r="U62" s="53">
        <f>U60*U61</f>
        <v>0</v>
      </c>
      <c r="V62" s="53">
        <f>V60*V61</f>
        <v>0</v>
      </c>
      <c r="W62" s="52">
        <f>SUM(S62:V62)</f>
        <v>21104</v>
      </c>
      <c r="X62" s="242"/>
      <c r="Y62" s="60"/>
    </row>
    <row r="63" spans="1:26" ht="23.4" customHeight="1" x14ac:dyDescent="0.5">
      <c r="A63" s="236" t="s">
        <v>113</v>
      </c>
      <c r="B63" s="57">
        <v>32</v>
      </c>
      <c r="C63" s="55" t="s">
        <v>51</v>
      </c>
      <c r="D63" s="252" t="s">
        <v>398</v>
      </c>
      <c r="E63" s="252" t="s">
        <v>399</v>
      </c>
      <c r="F63" s="270" t="s">
        <v>116</v>
      </c>
      <c r="G63" s="241"/>
      <c r="H63" s="198" t="s">
        <v>366</v>
      </c>
      <c r="I63" s="48" t="s">
        <v>404</v>
      </c>
      <c r="J63" s="48" t="str">
        <f>I63</f>
        <v>Месяц</v>
      </c>
      <c r="K63" s="48" t="str">
        <f>J63</f>
        <v>Месяц</v>
      </c>
      <c r="L63" s="48" t="str">
        <f>K63</f>
        <v>Месяц</v>
      </c>
      <c r="M63" s="56" t="str">
        <f>I63</f>
        <v>Месяц</v>
      </c>
      <c r="N63" s="48" t="str">
        <f>M63</f>
        <v>Месяц</v>
      </c>
      <c r="O63" s="48" t="str">
        <f>N63</f>
        <v>Месяц</v>
      </c>
      <c r="P63" s="48" t="str">
        <f>O63</f>
        <v>Месяц</v>
      </c>
      <c r="Q63" s="48" t="str">
        <f>P63</f>
        <v>Месяц</v>
      </c>
      <c r="R63" s="56" t="str">
        <f>M63</f>
        <v>Месяц</v>
      </c>
      <c r="S63" s="48" t="str">
        <f>R63</f>
        <v>Месяц</v>
      </c>
      <c r="T63" s="48" t="str">
        <f>S63</f>
        <v>Месяц</v>
      </c>
      <c r="U63" s="48" t="str">
        <f>T63</f>
        <v>Месяц</v>
      </c>
      <c r="V63" s="48" t="str">
        <f>U63</f>
        <v>Месяц</v>
      </c>
      <c r="W63" s="56" t="str">
        <f>R63</f>
        <v>Месяц</v>
      </c>
      <c r="X63" s="242">
        <f>SUM(M66,R66,W66)</f>
        <v>26016</v>
      </c>
      <c r="Y63" s="60"/>
    </row>
    <row r="64" spans="1:26" ht="23.4" customHeight="1" x14ac:dyDescent="0.5">
      <c r="A64" s="236"/>
      <c r="B64" s="58"/>
      <c r="C64" s="58"/>
      <c r="D64" s="260"/>
      <c r="E64" s="260"/>
      <c r="F64" s="271"/>
      <c r="G64" s="241"/>
      <c r="H64" s="198" t="s">
        <v>368</v>
      </c>
      <c r="I64" s="53">
        <v>3</v>
      </c>
      <c r="J64" s="53">
        <v>3</v>
      </c>
      <c r="K64" s="53">
        <v>3</v>
      </c>
      <c r="L64" s="53">
        <v>3</v>
      </c>
      <c r="M64" s="52">
        <f>SUM(I64:L64)</f>
        <v>12</v>
      </c>
      <c r="N64" s="53">
        <v>3</v>
      </c>
      <c r="O64" s="53">
        <v>3</v>
      </c>
      <c r="P64" s="53">
        <v>3</v>
      </c>
      <c r="Q64" s="53">
        <v>3</v>
      </c>
      <c r="R64" s="52">
        <f>SUM(N64:Q64)</f>
        <v>12</v>
      </c>
      <c r="S64" s="53">
        <v>0</v>
      </c>
      <c r="T64" s="53">
        <v>0</v>
      </c>
      <c r="U64" s="53">
        <v>0</v>
      </c>
      <c r="V64" s="53">
        <v>0</v>
      </c>
      <c r="W64" s="52">
        <f>SUM(S64:V64)</f>
        <v>0</v>
      </c>
      <c r="X64" s="242"/>
      <c r="Y64" s="60"/>
    </row>
    <row r="65" spans="1:27" ht="23.4" customHeight="1" x14ac:dyDescent="0.5">
      <c r="A65" s="236"/>
      <c r="B65" s="58"/>
      <c r="C65" s="58"/>
      <c r="D65" s="260"/>
      <c r="E65" s="260"/>
      <c r="F65" s="271"/>
      <c r="G65" s="241"/>
      <c r="H65" s="198" t="s">
        <v>367</v>
      </c>
      <c r="I65" s="53">
        <f>'[2]Unit costs'!E5</f>
        <v>1084</v>
      </c>
      <c r="J65" s="53">
        <f>$I$65</f>
        <v>1084</v>
      </c>
      <c r="K65" s="53">
        <f>$I$65</f>
        <v>1084</v>
      </c>
      <c r="L65" s="53">
        <f>$I$65</f>
        <v>1084</v>
      </c>
      <c r="M65" s="52">
        <f>AVERAGE(I65:L65)</f>
        <v>1084</v>
      </c>
      <c r="N65" s="53">
        <f>$I$65</f>
        <v>1084</v>
      </c>
      <c r="O65" s="53">
        <f t="shared" ref="O65:V65" si="13">$I$65</f>
        <v>1084</v>
      </c>
      <c r="P65" s="53">
        <f t="shared" si="13"/>
        <v>1084</v>
      </c>
      <c r="Q65" s="53">
        <f t="shared" si="13"/>
        <v>1084</v>
      </c>
      <c r="R65" s="52">
        <f>AVERAGE(N65:Q65)</f>
        <v>1084</v>
      </c>
      <c r="S65" s="53">
        <f t="shared" si="13"/>
        <v>1084</v>
      </c>
      <c r="T65" s="53">
        <f t="shared" si="13"/>
        <v>1084</v>
      </c>
      <c r="U65" s="53">
        <f t="shared" si="13"/>
        <v>1084</v>
      </c>
      <c r="V65" s="53">
        <f t="shared" si="13"/>
        <v>1084</v>
      </c>
      <c r="W65" s="52">
        <f>AVERAGE(S65:V65)</f>
        <v>1084</v>
      </c>
      <c r="X65" s="242"/>
      <c r="Y65" s="60"/>
    </row>
    <row r="66" spans="1:27" ht="23.4" customHeight="1" x14ac:dyDescent="0.5">
      <c r="A66" s="236"/>
      <c r="B66" s="59"/>
      <c r="C66" s="59"/>
      <c r="D66" s="260"/>
      <c r="E66" s="260"/>
      <c r="F66" s="272"/>
      <c r="G66" s="241"/>
      <c r="H66" s="198" t="s">
        <v>370</v>
      </c>
      <c r="I66" s="53">
        <f>I64*I65</f>
        <v>3252</v>
      </c>
      <c r="J66" s="53">
        <f>J64*J65</f>
        <v>3252</v>
      </c>
      <c r="K66" s="53">
        <f>K64*K65</f>
        <v>3252</v>
      </c>
      <c r="L66" s="53">
        <f>L64*L65</f>
        <v>3252</v>
      </c>
      <c r="M66" s="52">
        <f>SUM(I66:L66)</f>
        <v>13008</v>
      </c>
      <c r="N66" s="53">
        <f>N64*N65</f>
        <v>3252</v>
      </c>
      <c r="O66" s="53">
        <f>O64*O65</f>
        <v>3252</v>
      </c>
      <c r="P66" s="53">
        <f>P64*P65</f>
        <v>3252</v>
      </c>
      <c r="Q66" s="53">
        <f>Q64*Q65</f>
        <v>3252</v>
      </c>
      <c r="R66" s="52">
        <f>SUM(N66:Q66)</f>
        <v>13008</v>
      </c>
      <c r="S66" s="53">
        <f>S64*S65</f>
        <v>0</v>
      </c>
      <c r="T66" s="53">
        <f>T64*T65</f>
        <v>0</v>
      </c>
      <c r="U66" s="53">
        <f>U64*U65</f>
        <v>0</v>
      </c>
      <c r="V66" s="53">
        <f>V64*V65</f>
        <v>0</v>
      </c>
      <c r="W66" s="52">
        <f>SUM(S66:V66)</f>
        <v>0</v>
      </c>
      <c r="X66" s="242"/>
      <c r="Y66" s="60"/>
    </row>
    <row r="67" spans="1:27" ht="42.3" customHeight="1" x14ac:dyDescent="0.5">
      <c r="A67" s="277" t="s">
        <v>118</v>
      </c>
      <c r="B67" s="219">
        <v>33</v>
      </c>
      <c r="C67" s="55" t="s">
        <v>51</v>
      </c>
      <c r="D67" s="280" t="s">
        <v>407</v>
      </c>
      <c r="E67" s="270" t="s">
        <v>406</v>
      </c>
      <c r="F67" s="270" t="s">
        <v>121</v>
      </c>
      <c r="G67" s="218"/>
      <c r="H67" s="198" t="s">
        <v>366</v>
      </c>
      <c r="I67" s="67" t="s">
        <v>405</v>
      </c>
      <c r="J67" s="48" t="str">
        <f>I67</f>
        <v>Комплект</v>
      </c>
      <c r="K67" s="48" t="str">
        <f>J67</f>
        <v>Комплект</v>
      </c>
      <c r="L67" s="48" t="str">
        <f>K67</f>
        <v>Комплект</v>
      </c>
      <c r="M67" s="56" t="str">
        <f>I67</f>
        <v>Комплект</v>
      </c>
      <c r="N67" s="48" t="str">
        <f>M67</f>
        <v>Комплект</v>
      </c>
      <c r="O67" s="48" t="str">
        <f>N67</f>
        <v>Комплект</v>
      </c>
      <c r="P67" s="48" t="str">
        <f>O67</f>
        <v>Комплект</v>
      </c>
      <c r="Q67" s="48" t="str">
        <f>P67</f>
        <v>Комплект</v>
      </c>
      <c r="R67" s="56" t="str">
        <f>N67</f>
        <v>Комплект</v>
      </c>
      <c r="S67" s="48" t="str">
        <f>R67</f>
        <v>Комплект</v>
      </c>
      <c r="T67" s="48" t="str">
        <f>S67</f>
        <v>Комплект</v>
      </c>
      <c r="U67" s="48" t="str">
        <f>T67</f>
        <v>Комплект</v>
      </c>
      <c r="V67" s="48" t="str">
        <f>U67</f>
        <v>Комплект</v>
      </c>
      <c r="W67" s="56" t="str">
        <f>S67</f>
        <v>Комплект</v>
      </c>
      <c r="X67" s="242">
        <f>SUM(M71,R71,W71)</f>
        <v>316415</v>
      </c>
      <c r="Y67" s="64"/>
    </row>
    <row r="68" spans="1:27" ht="54" customHeight="1" x14ac:dyDescent="0.5">
      <c r="A68" s="278"/>
      <c r="B68" s="220">
        <v>34</v>
      </c>
      <c r="C68" s="55" t="s">
        <v>95</v>
      </c>
      <c r="D68" s="281"/>
      <c r="E68" s="271"/>
      <c r="F68" s="271"/>
      <c r="G68" s="218"/>
      <c r="H68" s="198" t="s">
        <v>368</v>
      </c>
      <c r="I68" s="68">
        <v>0</v>
      </c>
      <c r="J68" s="51">
        <v>0.3</v>
      </c>
      <c r="K68" s="51">
        <v>0.3</v>
      </c>
      <c r="L68" s="51">
        <v>0.4</v>
      </c>
      <c r="M68" s="69">
        <f>SUM(I68:L68)</f>
        <v>1</v>
      </c>
      <c r="N68" s="51">
        <v>0.25</v>
      </c>
      <c r="O68" s="51">
        <v>0.25</v>
      </c>
      <c r="P68" s="51">
        <v>0.25</v>
      </c>
      <c r="Q68" s="51">
        <v>0.25</v>
      </c>
      <c r="R68" s="69">
        <f>SUM(N68:Q68)</f>
        <v>1</v>
      </c>
      <c r="S68" s="51">
        <v>0.25</v>
      </c>
      <c r="T68" s="51">
        <v>0.25</v>
      </c>
      <c r="U68" s="51">
        <v>0.25</v>
      </c>
      <c r="V68" s="51">
        <v>0.25</v>
      </c>
      <c r="W68" s="69">
        <f>SUM(S68:V68)</f>
        <v>1</v>
      </c>
      <c r="X68" s="242"/>
      <c r="Y68" s="64"/>
    </row>
    <row r="69" spans="1:27" ht="54.6" customHeight="1" x14ac:dyDescent="0.5">
      <c r="A69" s="278"/>
      <c r="B69" s="220">
        <v>35</v>
      </c>
      <c r="C69" s="55" t="s">
        <v>60</v>
      </c>
      <c r="D69" s="281"/>
      <c r="E69" s="271"/>
      <c r="F69" s="271"/>
      <c r="G69" s="218"/>
      <c r="H69" s="198" t="s">
        <v>367</v>
      </c>
      <c r="I69" s="70">
        <f>'[2]Budget assumptions'!G261*2</f>
        <v>83468</v>
      </c>
      <c r="J69" s="71">
        <f>$I$69</f>
        <v>83468</v>
      </c>
      <c r="K69" s="71">
        <f t="shared" ref="K69:V69" si="14">$I$69</f>
        <v>83468</v>
      </c>
      <c r="L69" s="71">
        <f t="shared" si="14"/>
        <v>83468</v>
      </c>
      <c r="M69" s="72">
        <f>AVERAGE(I69:L69)</f>
        <v>83468</v>
      </c>
      <c r="N69" s="71">
        <f>'[2]Budget assumptions'!G261+'[2]Budget assumptions'!G314</f>
        <v>149479</v>
      </c>
      <c r="O69" s="71">
        <f>$N$69</f>
        <v>149479</v>
      </c>
      <c r="P69" s="71">
        <f>$N$69</f>
        <v>149479</v>
      </c>
      <c r="Q69" s="71">
        <f>$N$69</f>
        <v>149479</v>
      </c>
      <c r="R69" s="72">
        <f>AVERAGE(N69:Q69)</f>
        <v>149479</v>
      </c>
      <c r="S69" s="71">
        <f t="shared" si="14"/>
        <v>83468</v>
      </c>
      <c r="T69" s="71">
        <f t="shared" si="14"/>
        <v>83468</v>
      </c>
      <c r="U69" s="71">
        <f t="shared" si="14"/>
        <v>83468</v>
      </c>
      <c r="V69" s="71">
        <f t="shared" si="14"/>
        <v>83468</v>
      </c>
      <c r="W69" s="72">
        <f>AVERAGE(S69:V69)</f>
        <v>83468</v>
      </c>
      <c r="X69" s="242"/>
      <c r="Y69" s="64"/>
    </row>
    <row r="70" spans="1:27" ht="16.5" hidden="1" customHeight="1" x14ac:dyDescent="0.5">
      <c r="A70" s="278"/>
      <c r="B70" s="220">
        <v>36</v>
      </c>
      <c r="C70" s="55" t="s">
        <v>98</v>
      </c>
      <c r="D70" s="281"/>
      <c r="E70" s="271"/>
      <c r="F70" s="271"/>
      <c r="G70" s="218"/>
      <c r="H70" s="198"/>
      <c r="I70" s="70"/>
      <c r="J70" s="53"/>
      <c r="K70" s="53"/>
      <c r="L70" s="53"/>
      <c r="M70" s="52"/>
      <c r="N70" s="53"/>
      <c r="O70" s="53"/>
      <c r="P70" s="53"/>
      <c r="Q70" s="53"/>
      <c r="R70" s="52"/>
      <c r="S70" s="53"/>
      <c r="T70" s="53"/>
      <c r="U70" s="53"/>
      <c r="V70" s="53"/>
      <c r="W70" s="52"/>
      <c r="X70" s="242"/>
      <c r="Y70" s="64"/>
    </row>
    <row r="71" spans="1:27" ht="60.9" customHeight="1" x14ac:dyDescent="0.5">
      <c r="A71" s="279"/>
      <c r="B71" s="221">
        <v>37</v>
      </c>
      <c r="C71" s="55" t="s">
        <v>123</v>
      </c>
      <c r="D71" s="282"/>
      <c r="E71" s="272"/>
      <c r="F71" s="272"/>
      <c r="G71" s="218"/>
      <c r="H71" s="198" t="s">
        <v>370</v>
      </c>
      <c r="I71" s="70">
        <f>I69*I68</f>
        <v>0</v>
      </c>
      <c r="J71" s="53">
        <f>J68*J69</f>
        <v>25040.399999999998</v>
      </c>
      <c r="K71" s="53">
        <f>K68*K69</f>
        <v>25040.399999999998</v>
      </c>
      <c r="L71" s="53">
        <f>L68*L69</f>
        <v>33387.200000000004</v>
      </c>
      <c r="M71" s="52">
        <f>SUM(I71:L71)</f>
        <v>83468</v>
      </c>
      <c r="N71" s="53">
        <f>N68*N69</f>
        <v>37369.75</v>
      </c>
      <c r="O71" s="53">
        <f>O68*O69</f>
        <v>37369.75</v>
      </c>
      <c r="P71" s="53">
        <f>P68*P69</f>
        <v>37369.75</v>
      </c>
      <c r="Q71" s="53">
        <f>Q68*Q69</f>
        <v>37369.75</v>
      </c>
      <c r="R71" s="52">
        <f>SUM(N71:Q71)</f>
        <v>149479</v>
      </c>
      <c r="S71" s="53">
        <f>S68*S69</f>
        <v>20867</v>
      </c>
      <c r="T71" s="53">
        <f>T68*T69</f>
        <v>20867</v>
      </c>
      <c r="U71" s="53">
        <f>U68*U69</f>
        <v>20867</v>
      </c>
      <c r="V71" s="53">
        <f>V68*V69</f>
        <v>20867</v>
      </c>
      <c r="W71" s="52">
        <f>SUM(S71:V71)</f>
        <v>83468</v>
      </c>
      <c r="X71" s="242"/>
      <c r="Y71" s="64"/>
    </row>
    <row r="72" spans="1:27" ht="44.4" customHeight="1" x14ac:dyDescent="0.5">
      <c r="A72" s="31">
        <v>2</v>
      </c>
      <c r="B72" s="32"/>
      <c r="C72" s="32"/>
      <c r="D72" s="273" t="s">
        <v>408</v>
      </c>
      <c r="E72" s="274"/>
      <c r="F72" s="275"/>
      <c r="G72" s="34"/>
      <c r="H72" s="34"/>
      <c r="I72" s="35">
        <f>I73</f>
        <v>1803974.35029716</v>
      </c>
      <c r="J72" s="35">
        <f t="shared" ref="J72:X72" si="15">J73</f>
        <v>996279.26060075604</v>
      </c>
      <c r="K72" s="35">
        <f t="shared" si="15"/>
        <v>443080.16666666669</v>
      </c>
      <c r="L72" s="35">
        <f t="shared" si="15"/>
        <v>377343.16666666669</v>
      </c>
      <c r="M72" s="36">
        <f t="shared" si="15"/>
        <v>3620676.9442312494</v>
      </c>
      <c r="N72" s="35">
        <f t="shared" si="15"/>
        <v>469844.85278021719</v>
      </c>
      <c r="O72" s="35">
        <f t="shared" si="15"/>
        <v>510755.0202982414</v>
      </c>
      <c r="P72" s="35">
        <f t="shared" si="15"/>
        <v>284987.75</v>
      </c>
      <c r="Q72" s="35">
        <f t="shared" si="15"/>
        <v>250372.75</v>
      </c>
      <c r="R72" s="36">
        <f t="shared" si="15"/>
        <v>1515960.3730784585</v>
      </c>
      <c r="S72" s="35">
        <f t="shared" si="15"/>
        <v>216967.25</v>
      </c>
      <c r="T72" s="35">
        <f t="shared" si="15"/>
        <v>211804.25</v>
      </c>
      <c r="U72" s="35">
        <f t="shared" si="15"/>
        <v>259168.25</v>
      </c>
      <c r="V72" s="35">
        <f t="shared" si="15"/>
        <v>182289.25</v>
      </c>
      <c r="W72" s="36">
        <f t="shared" si="15"/>
        <v>870229</v>
      </c>
      <c r="X72" s="37">
        <f t="shared" si="15"/>
        <v>6006866.3173097074</v>
      </c>
      <c r="Y72" s="38">
        <f>X72/X248</f>
        <v>0.74576258712620347</v>
      </c>
      <c r="AA72" s="73"/>
    </row>
    <row r="73" spans="1:27" ht="21.9" customHeight="1" x14ac:dyDescent="0.5">
      <c r="A73" s="39"/>
      <c r="B73" s="39"/>
      <c r="C73" s="39"/>
      <c r="D73" s="245" t="s">
        <v>409</v>
      </c>
      <c r="E73" s="245"/>
      <c r="F73" s="245"/>
      <c r="G73" s="74"/>
      <c r="H73" s="74"/>
      <c r="I73" s="75">
        <f t="shared" ref="I73:X73" si="16">SUM(I74,I107,I144,I194)</f>
        <v>1803974.35029716</v>
      </c>
      <c r="J73" s="75">
        <f t="shared" si="16"/>
        <v>996279.26060075604</v>
      </c>
      <c r="K73" s="75">
        <f t="shared" si="16"/>
        <v>443080.16666666669</v>
      </c>
      <c r="L73" s="75">
        <f t="shared" si="16"/>
        <v>377343.16666666669</v>
      </c>
      <c r="M73" s="75">
        <f t="shared" si="16"/>
        <v>3620676.9442312494</v>
      </c>
      <c r="N73" s="75">
        <f t="shared" si="16"/>
        <v>469844.85278021719</v>
      </c>
      <c r="O73" s="75">
        <f t="shared" si="16"/>
        <v>510755.0202982414</v>
      </c>
      <c r="P73" s="75">
        <f t="shared" si="16"/>
        <v>284987.75</v>
      </c>
      <c r="Q73" s="75">
        <f t="shared" si="16"/>
        <v>250372.75</v>
      </c>
      <c r="R73" s="75">
        <f t="shared" si="16"/>
        <v>1515960.3730784585</v>
      </c>
      <c r="S73" s="75">
        <f t="shared" si="16"/>
        <v>216967.25</v>
      </c>
      <c r="T73" s="75">
        <f t="shared" si="16"/>
        <v>211804.25</v>
      </c>
      <c r="U73" s="75">
        <f t="shared" si="16"/>
        <v>259168.25</v>
      </c>
      <c r="V73" s="75">
        <f t="shared" si="16"/>
        <v>182289.25</v>
      </c>
      <c r="W73" s="75">
        <f t="shared" si="16"/>
        <v>870229</v>
      </c>
      <c r="X73" s="76">
        <f t="shared" si="16"/>
        <v>6006866.3173097074</v>
      </c>
      <c r="Y73" s="54"/>
    </row>
    <row r="74" spans="1:27" ht="18.600000000000001" customHeight="1" x14ac:dyDescent="0.5">
      <c r="A74" s="77" t="s">
        <v>126</v>
      </c>
      <c r="B74" s="77"/>
      <c r="C74" s="77"/>
      <c r="D74" s="246" t="s">
        <v>510</v>
      </c>
      <c r="E74" s="247"/>
      <c r="F74" s="247"/>
      <c r="G74" s="78"/>
      <c r="H74" s="78"/>
      <c r="I74" s="79">
        <f>SUM(I78,I82,I86,I90,I94,I98,I102,I106)</f>
        <v>196713</v>
      </c>
      <c r="J74" s="79">
        <f t="shared" ref="J74:W74" si="17">SUM(J78,J82,J86,J90,J94,J98,J102,J106)</f>
        <v>676122.76060075604</v>
      </c>
      <c r="K74" s="79">
        <f t="shared" si="17"/>
        <v>30444.666666666668</v>
      </c>
      <c r="L74" s="79">
        <f t="shared" si="17"/>
        <v>7984.666666666667</v>
      </c>
      <c r="M74" s="45">
        <f t="shared" si="17"/>
        <v>911265.09393408929</v>
      </c>
      <c r="N74" s="79">
        <f>SUM(N78,N82,N86,N90,N94,N98,N102,N106)</f>
        <v>5044.25</v>
      </c>
      <c r="O74" s="79">
        <f t="shared" si="17"/>
        <v>197118.52029824138</v>
      </c>
      <c r="P74" s="79">
        <f t="shared" si="17"/>
        <v>5044.25</v>
      </c>
      <c r="Q74" s="79">
        <f t="shared" si="17"/>
        <v>5044.25</v>
      </c>
      <c r="R74" s="45">
        <f t="shared" si="17"/>
        <v>212251.27029824138</v>
      </c>
      <c r="S74" s="79">
        <f>SUM(S78,S82,S86,S90,S94,S98,S102,S106)</f>
        <v>3916.25</v>
      </c>
      <c r="T74" s="79">
        <f t="shared" si="17"/>
        <v>3916.25</v>
      </c>
      <c r="U74" s="79">
        <f t="shared" si="17"/>
        <v>3916.25</v>
      </c>
      <c r="V74" s="79">
        <f t="shared" si="17"/>
        <v>3916.25</v>
      </c>
      <c r="W74" s="45">
        <f t="shared" si="17"/>
        <v>15665</v>
      </c>
      <c r="X74" s="79">
        <f>SUM(X75:X106)</f>
        <v>1139181.3642323308</v>
      </c>
      <c r="Y74" s="54"/>
    </row>
    <row r="75" spans="1:27" ht="37.200000000000003" customHeight="1" x14ac:dyDescent="0.5">
      <c r="A75" s="236" t="s">
        <v>128</v>
      </c>
      <c r="B75" s="46"/>
      <c r="C75" s="55" t="s">
        <v>129</v>
      </c>
      <c r="D75" s="237" t="s">
        <v>410</v>
      </c>
      <c r="E75" s="237" t="s">
        <v>411</v>
      </c>
      <c r="F75" s="317" t="s">
        <v>132</v>
      </c>
      <c r="G75" s="241"/>
      <c r="H75" s="198" t="s">
        <v>366</v>
      </c>
      <c r="I75" s="48" t="s">
        <v>414</v>
      </c>
      <c r="J75" s="48" t="str">
        <f>I75</f>
        <v>Оборудование</v>
      </c>
      <c r="K75" s="48" t="str">
        <f>J75</f>
        <v>Оборудование</v>
      </c>
      <c r="L75" s="48" t="str">
        <f>K75</f>
        <v>Оборудование</v>
      </c>
      <c r="M75" s="56" t="str">
        <f>I75</f>
        <v>Оборудование</v>
      </c>
      <c r="N75" s="48" t="str">
        <f>M75</f>
        <v>Оборудование</v>
      </c>
      <c r="O75" s="48" t="str">
        <f>N75</f>
        <v>Оборудование</v>
      </c>
      <c r="P75" s="48" t="str">
        <f>O75</f>
        <v>Оборудование</v>
      </c>
      <c r="Q75" s="48" t="str">
        <f>P75</f>
        <v>Оборудование</v>
      </c>
      <c r="R75" s="56" t="str">
        <f>M75</f>
        <v>Оборудование</v>
      </c>
      <c r="S75" s="48" t="str">
        <f>R75</f>
        <v>Оборудование</v>
      </c>
      <c r="T75" s="48" t="str">
        <f>S75</f>
        <v>Оборудование</v>
      </c>
      <c r="U75" s="48" t="str">
        <f>T75</f>
        <v>Оборудование</v>
      </c>
      <c r="V75" s="48" t="str">
        <f>U75</f>
        <v>Оборудование</v>
      </c>
      <c r="W75" s="56" t="str">
        <f>R75</f>
        <v>Оборудование</v>
      </c>
      <c r="X75" s="242">
        <f>SUM(M78,R78,W78)</f>
        <v>489612.5</v>
      </c>
      <c r="Y75" s="54"/>
    </row>
    <row r="76" spans="1:27" ht="37.200000000000003" customHeight="1" x14ac:dyDescent="0.5">
      <c r="A76" s="236"/>
      <c r="B76" s="46"/>
      <c r="C76" s="63" t="s">
        <v>134</v>
      </c>
      <c r="D76" s="237"/>
      <c r="E76" s="237"/>
      <c r="F76" s="318"/>
      <c r="G76" s="241"/>
      <c r="H76" s="198" t="s">
        <v>368</v>
      </c>
      <c r="I76" s="53">
        <v>0</v>
      </c>
      <c r="J76" s="53">
        <v>25</v>
      </c>
      <c r="K76" s="53">
        <v>0</v>
      </c>
      <c r="L76" s="53">
        <v>0</v>
      </c>
      <c r="M76" s="52">
        <f>SUM(I76:L76)</f>
        <v>25</v>
      </c>
      <c r="N76" s="53">
        <v>0</v>
      </c>
      <c r="O76" s="53">
        <v>0</v>
      </c>
      <c r="P76" s="53">
        <v>0</v>
      </c>
      <c r="Q76" s="53">
        <v>0</v>
      </c>
      <c r="R76" s="52">
        <f>SUM(N76:Q76)</f>
        <v>0</v>
      </c>
      <c r="S76" s="53">
        <v>0</v>
      </c>
      <c r="T76" s="53">
        <v>0</v>
      </c>
      <c r="U76" s="53">
        <v>0</v>
      </c>
      <c r="V76" s="53">
        <v>0</v>
      </c>
      <c r="W76" s="52">
        <f>SUM(S76:V76)</f>
        <v>0</v>
      </c>
      <c r="X76" s="242"/>
      <c r="Y76" s="54"/>
    </row>
    <row r="77" spans="1:27" ht="37.200000000000003" customHeight="1" x14ac:dyDescent="0.5">
      <c r="A77" s="236"/>
      <c r="B77" s="46"/>
      <c r="C77" s="46"/>
      <c r="D77" s="237"/>
      <c r="E77" s="237"/>
      <c r="F77" s="318"/>
      <c r="G77" s="241"/>
      <c r="H77" s="198" t="s">
        <v>367</v>
      </c>
      <c r="I77" s="51">
        <f>'[2]Budget assumptions'!F324</f>
        <v>19584.5</v>
      </c>
      <c r="J77" s="51">
        <f>$I$77</f>
        <v>19584.5</v>
      </c>
      <c r="K77" s="51">
        <f t="shared" ref="K77:L77" si="18">$I$77</f>
        <v>19584.5</v>
      </c>
      <c r="L77" s="51">
        <f t="shared" si="18"/>
        <v>19584.5</v>
      </c>
      <c r="M77" s="69">
        <f>AVERAGE(I77:L77)</f>
        <v>19584.5</v>
      </c>
      <c r="N77" s="51">
        <f>$I$77</f>
        <v>19584.5</v>
      </c>
      <c r="O77" s="51">
        <f t="shared" ref="O77:Q77" si="19">$I$77</f>
        <v>19584.5</v>
      </c>
      <c r="P77" s="51">
        <f t="shared" si="19"/>
        <v>19584.5</v>
      </c>
      <c r="Q77" s="51">
        <f t="shared" si="19"/>
        <v>19584.5</v>
      </c>
      <c r="R77" s="69">
        <f>AVERAGE(N77:Q77)</f>
        <v>19584.5</v>
      </c>
      <c r="S77" s="51">
        <f>$I$77</f>
        <v>19584.5</v>
      </c>
      <c r="T77" s="51">
        <f t="shared" ref="T77:V77" si="20">$I$77</f>
        <v>19584.5</v>
      </c>
      <c r="U77" s="51">
        <f t="shared" si="20"/>
        <v>19584.5</v>
      </c>
      <c r="V77" s="51">
        <f t="shared" si="20"/>
        <v>19584.5</v>
      </c>
      <c r="W77" s="69">
        <f>AVERAGE(S77:V77)</f>
        <v>19584.5</v>
      </c>
      <c r="X77" s="242"/>
      <c r="Y77" s="54"/>
    </row>
    <row r="78" spans="1:27" ht="37.200000000000003" customHeight="1" x14ac:dyDescent="0.5">
      <c r="A78" s="236"/>
      <c r="B78" s="46"/>
      <c r="C78" s="46"/>
      <c r="D78" s="237"/>
      <c r="E78" s="237"/>
      <c r="F78" s="319"/>
      <c r="G78" s="241"/>
      <c r="H78" s="198" t="s">
        <v>370</v>
      </c>
      <c r="I78" s="53">
        <f>I76*I77</f>
        <v>0</v>
      </c>
      <c r="J78" s="53">
        <f>J76*J77</f>
        <v>489612.5</v>
      </c>
      <c r="K78" s="53">
        <f>K76*K77</f>
        <v>0</v>
      </c>
      <c r="L78" s="53">
        <f>L76*L77</f>
        <v>0</v>
      </c>
      <c r="M78" s="52">
        <f>SUM(I78:L78)</f>
        <v>489612.5</v>
      </c>
      <c r="N78" s="53">
        <f>N76*N77</f>
        <v>0</v>
      </c>
      <c r="O78" s="53">
        <f>O76*O77</f>
        <v>0</v>
      </c>
      <c r="P78" s="53">
        <f>P76*P77</f>
        <v>0</v>
      </c>
      <c r="Q78" s="53">
        <f>Q76*Q77</f>
        <v>0</v>
      </c>
      <c r="R78" s="52">
        <f>SUM(N78:Q78)</f>
        <v>0</v>
      </c>
      <c r="S78" s="53">
        <f>S76*S77</f>
        <v>0</v>
      </c>
      <c r="T78" s="53">
        <f>T76*T77</f>
        <v>0</v>
      </c>
      <c r="U78" s="53">
        <f>U76*U77</f>
        <v>0</v>
      </c>
      <c r="V78" s="53">
        <f>V76*V77</f>
        <v>0</v>
      </c>
      <c r="W78" s="52">
        <f>SUM(S78:V78)</f>
        <v>0</v>
      </c>
      <c r="X78" s="242"/>
      <c r="Y78" s="54"/>
      <c r="Z78" s="80"/>
    </row>
    <row r="79" spans="1:27" ht="26.7" customHeight="1" x14ac:dyDescent="0.5">
      <c r="A79" s="236" t="s">
        <v>135</v>
      </c>
      <c r="B79" s="57">
        <v>46</v>
      </c>
      <c r="C79" s="81" t="s">
        <v>51</v>
      </c>
      <c r="D79" s="237" t="s">
        <v>412</v>
      </c>
      <c r="E79" s="237" t="s">
        <v>413</v>
      </c>
      <c r="F79" s="320" t="s">
        <v>121</v>
      </c>
      <c r="G79" s="283"/>
      <c r="H79" s="198" t="s">
        <v>366</v>
      </c>
      <c r="I79" s="48" t="s">
        <v>369</v>
      </c>
      <c r="J79" s="48" t="str">
        <f>I79</f>
        <v>Год</v>
      </c>
      <c r="K79" s="48" t="str">
        <f>J79</f>
        <v>Год</v>
      </c>
      <c r="L79" s="48" t="str">
        <f>K79</f>
        <v>Год</v>
      </c>
      <c r="M79" s="56" t="str">
        <f>I79</f>
        <v>Год</v>
      </c>
      <c r="N79" s="48" t="str">
        <f>M79</f>
        <v>Год</v>
      </c>
      <c r="O79" s="48" t="str">
        <f>N79</f>
        <v>Год</v>
      </c>
      <c r="P79" s="48" t="str">
        <f>O79</f>
        <v>Год</v>
      </c>
      <c r="Q79" s="48" t="str">
        <f>P79</f>
        <v>Год</v>
      </c>
      <c r="R79" s="56" t="str">
        <f>M79</f>
        <v>Год</v>
      </c>
      <c r="S79" s="48" t="str">
        <f>R79</f>
        <v>Год</v>
      </c>
      <c r="T79" s="48" t="str">
        <f>S79</f>
        <v>Год</v>
      </c>
      <c r="U79" s="48" t="str">
        <f>T79</f>
        <v>Год</v>
      </c>
      <c r="V79" s="48" t="str">
        <f>U79</f>
        <v>Год</v>
      </c>
      <c r="W79" s="56" t="str">
        <f>R79</f>
        <v>Год</v>
      </c>
      <c r="X79" s="242">
        <f>SUM(M82,R82,W82)</f>
        <v>15564</v>
      </c>
      <c r="Y79" s="64"/>
    </row>
    <row r="80" spans="1:27" ht="26.7" customHeight="1" x14ac:dyDescent="0.5">
      <c r="A80" s="236"/>
      <c r="B80" s="58"/>
      <c r="C80" s="58"/>
      <c r="D80" s="237"/>
      <c r="E80" s="237"/>
      <c r="F80" s="321"/>
      <c r="G80" s="284"/>
      <c r="H80" s="198" t="s">
        <v>368</v>
      </c>
      <c r="I80" s="51">
        <v>0.25</v>
      </c>
      <c r="J80" s="51">
        <v>0.25</v>
      </c>
      <c r="K80" s="51">
        <v>0.25</v>
      </c>
      <c r="L80" s="51">
        <v>0.25</v>
      </c>
      <c r="M80" s="52">
        <f>SUM(I80:L80)</f>
        <v>1</v>
      </c>
      <c r="N80" s="51">
        <v>0.25</v>
      </c>
      <c r="O80" s="51">
        <v>0.25</v>
      </c>
      <c r="P80" s="51">
        <v>0.25</v>
      </c>
      <c r="Q80" s="51">
        <v>0.25</v>
      </c>
      <c r="R80" s="52">
        <f>SUM(N80:Q80)</f>
        <v>1</v>
      </c>
      <c r="S80" s="53">
        <v>0</v>
      </c>
      <c r="T80" s="53">
        <v>0</v>
      </c>
      <c r="U80" s="53">
        <v>0</v>
      </c>
      <c r="V80" s="53">
        <v>0</v>
      </c>
      <c r="W80" s="52">
        <f>SUM(S80:V80)</f>
        <v>0</v>
      </c>
      <c r="X80" s="242"/>
      <c r="Y80" s="64"/>
    </row>
    <row r="81" spans="1:26" ht="26.7" customHeight="1" x14ac:dyDescent="0.5">
      <c r="A81" s="236"/>
      <c r="B81" s="58"/>
      <c r="C81" s="58"/>
      <c r="D81" s="237"/>
      <c r="E81" s="237"/>
      <c r="F81" s="321"/>
      <c r="G81" s="284"/>
      <c r="H81" s="198" t="s">
        <v>367</v>
      </c>
      <c r="I81" s="53">
        <f>'[2]Budget assumptions'!D342</f>
        <v>11052</v>
      </c>
      <c r="J81" s="53">
        <f>$I$81</f>
        <v>11052</v>
      </c>
      <c r="K81" s="53">
        <f>$I$81</f>
        <v>11052</v>
      </c>
      <c r="L81" s="53">
        <f>$I$81</f>
        <v>11052</v>
      </c>
      <c r="M81" s="52">
        <f>AVERAGE(I81:L81)</f>
        <v>11052</v>
      </c>
      <c r="N81" s="53">
        <f>'[2]Budget assumptions'!E342</f>
        <v>4512</v>
      </c>
      <c r="O81" s="53">
        <f>$N$81</f>
        <v>4512</v>
      </c>
      <c r="P81" s="53">
        <f>$N$81</f>
        <v>4512</v>
      </c>
      <c r="Q81" s="53">
        <f>$N$81</f>
        <v>4512</v>
      </c>
      <c r="R81" s="52">
        <f>AVERAGE(N81:Q81)</f>
        <v>4512</v>
      </c>
      <c r="S81" s="53">
        <f>'[2]Budget assumptions'!F342</f>
        <v>0</v>
      </c>
      <c r="T81" s="53">
        <f>$S$81</f>
        <v>0</v>
      </c>
      <c r="U81" s="53">
        <f>$S$81</f>
        <v>0</v>
      </c>
      <c r="V81" s="53">
        <f>$S$81</f>
        <v>0</v>
      </c>
      <c r="W81" s="52">
        <f>AVERAGE(S81:V81)</f>
        <v>0</v>
      </c>
      <c r="X81" s="242"/>
      <c r="Y81" s="64"/>
    </row>
    <row r="82" spans="1:26" ht="26.7" customHeight="1" x14ac:dyDescent="0.5">
      <c r="A82" s="236"/>
      <c r="B82" s="59"/>
      <c r="C82" s="59"/>
      <c r="D82" s="237"/>
      <c r="E82" s="237"/>
      <c r="F82" s="322"/>
      <c r="G82" s="285"/>
      <c r="H82" s="198" t="s">
        <v>370</v>
      </c>
      <c r="I82" s="53">
        <f>I80*I81</f>
        <v>2763</v>
      </c>
      <c r="J82" s="53">
        <f>J80*J81</f>
        <v>2763</v>
      </c>
      <c r="K82" s="53">
        <f>K80*K81</f>
        <v>2763</v>
      </c>
      <c r="L82" s="53">
        <f>L80*L81</f>
        <v>2763</v>
      </c>
      <c r="M82" s="52">
        <f>SUM(I82:L82)</f>
        <v>11052</v>
      </c>
      <c r="N82" s="53">
        <f>N80*N81</f>
        <v>1128</v>
      </c>
      <c r="O82" s="53">
        <f>O80*O81</f>
        <v>1128</v>
      </c>
      <c r="P82" s="53">
        <f>P80*P81</f>
        <v>1128</v>
      </c>
      <c r="Q82" s="53">
        <f>Q80*Q81</f>
        <v>1128</v>
      </c>
      <c r="R82" s="52">
        <f>SUM(N82:Q82)</f>
        <v>4512</v>
      </c>
      <c r="S82" s="53">
        <f>S80*S81</f>
        <v>0</v>
      </c>
      <c r="T82" s="53">
        <f>T80*T81</f>
        <v>0</v>
      </c>
      <c r="U82" s="53">
        <f>U80*U81</f>
        <v>0</v>
      </c>
      <c r="V82" s="53">
        <f>V80*V81</f>
        <v>0</v>
      </c>
      <c r="W82" s="52">
        <f>SUM(S82:V82)</f>
        <v>0</v>
      </c>
      <c r="X82" s="242"/>
      <c r="Y82" s="64"/>
    </row>
    <row r="83" spans="1:26" ht="26.7" customHeight="1" x14ac:dyDescent="0.5">
      <c r="A83" s="236" t="s">
        <v>138</v>
      </c>
      <c r="B83" s="57">
        <v>47</v>
      </c>
      <c r="C83" s="81" t="s">
        <v>51</v>
      </c>
      <c r="D83" s="237" t="s">
        <v>519</v>
      </c>
      <c r="E83" s="237" t="s">
        <v>520</v>
      </c>
      <c r="F83" s="320" t="s">
        <v>121</v>
      </c>
      <c r="G83" s="283"/>
      <c r="H83" s="198" t="s">
        <v>366</v>
      </c>
      <c r="I83" s="48" t="s">
        <v>369</v>
      </c>
      <c r="J83" s="48" t="str">
        <f>I83</f>
        <v>Год</v>
      </c>
      <c r="K83" s="48" t="str">
        <f>J83</f>
        <v>Год</v>
      </c>
      <c r="L83" s="48" t="str">
        <f>K83</f>
        <v>Год</v>
      </c>
      <c r="M83" s="56" t="str">
        <f>I83</f>
        <v>Год</v>
      </c>
      <c r="N83" s="48" t="str">
        <f>M83</f>
        <v>Год</v>
      </c>
      <c r="O83" s="48" t="str">
        <f>N83</f>
        <v>Год</v>
      </c>
      <c r="P83" s="48" t="str">
        <f>O83</f>
        <v>Год</v>
      </c>
      <c r="Q83" s="48" t="str">
        <f>P83</f>
        <v>Год</v>
      </c>
      <c r="R83" s="56" t="str">
        <f>M83</f>
        <v>Год</v>
      </c>
      <c r="S83" s="48" t="str">
        <f>R83</f>
        <v>Год</v>
      </c>
      <c r="T83" s="48" t="str">
        <f>S83</f>
        <v>Год</v>
      </c>
      <c r="U83" s="48" t="str">
        <f>T83</f>
        <v>Год</v>
      </c>
      <c r="V83" s="48" t="str">
        <f>U83</f>
        <v>Год</v>
      </c>
      <c r="W83" s="56" t="str">
        <f>R83</f>
        <v>Год</v>
      </c>
      <c r="X83" s="242">
        <f>SUM(M86,R86,W86)</f>
        <v>240944.99999999997</v>
      </c>
      <c r="Y83" s="64"/>
    </row>
    <row r="84" spans="1:26" ht="26.7" customHeight="1" x14ac:dyDescent="0.5">
      <c r="A84" s="236"/>
      <c r="B84" s="58"/>
      <c r="C84" s="58"/>
      <c r="D84" s="237"/>
      <c r="E84" s="237"/>
      <c r="F84" s="321"/>
      <c r="G84" s="284"/>
      <c r="H84" s="198" t="s">
        <v>368</v>
      </c>
      <c r="I84" s="51">
        <f>'[3]WP&amp;B TB KZH 2020_2022'!$I$84</f>
        <v>0.9252677527848675</v>
      </c>
      <c r="J84" s="51">
        <f>'[3]WP&amp;B TB KZH 2020_2022'!$J$84</f>
        <v>2.4910749071710838E-2</v>
      </c>
      <c r="K84" s="51">
        <f>'[3]WP&amp;B TB KZH 2020_2022'!$J$84</f>
        <v>2.4910749071710838E-2</v>
      </c>
      <c r="L84" s="51">
        <f>'[3]WP&amp;B TB KZH 2020_2022'!$J$84</f>
        <v>2.4910749071710838E-2</v>
      </c>
      <c r="M84" s="52">
        <f>SUM(I84:L84)</f>
        <v>1</v>
      </c>
      <c r="N84" s="51">
        <v>0.25</v>
      </c>
      <c r="O84" s="51">
        <v>0.25</v>
      </c>
      <c r="P84" s="51">
        <v>0.25</v>
      </c>
      <c r="Q84" s="51">
        <v>0.25</v>
      </c>
      <c r="R84" s="52">
        <f>SUM(N84:Q84)</f>
        <v>1</v>
      </c>
      <c r="S84" s="51">
        <v>0.25</v>
      </c>
      <c r="T84" s="51">
        <v>0.25</v>
      </c>
      <c r="U84" s="51">
        <v>0.25</v>
      </c>
      <c r="V84" s="51">
        <v>0.25</v>
      </c>
      <c r="W84" s="52">
        <f>SUM(S84:V84)</f>
        <v>1</v>
      </c>
      <c r="X84" s="242"/>
      <c r="Y84" s="64"/>
    </row>
    <row r="85" spans="1:26" ht="26.7" customHeight="1" x14ac:dyDescent="0.5">
      <c r="A85" s="236"/>
      <c r="B85" s="58"/>
      <c r="C85" s="58"/>
      <c r="D85" s="237"/>
      <c r="E85" s="237"/>
      <c r="F85" s="321"/>
      <c r="G85" s="284"/>
      <c r="H85" s="198" t="s">
        <v>367</v>
      </c>
      <c r="I85" s="53">
        <f>'[3]WP&amp;B TB KZH 2020_2022'!$I$85</f>
        <v>209615</v>
      </c>
      <c r="J85" s="53">
        <f>$I$85</f>
        <v>209615</v>
      </c>
      <c r="K85" s="53">
        <f t="shared" ref="K85:L85" si="21">$I$85</f>
        <v>209615</v>
      </c>
      <c r="L85" s="53">
        <f t="shared" si="21"/>
        <v>209615</v>
      </c>
      <c r="M85" s="52">
        <f>AVERAGE(I85:L85)</f>
        <v>209615</v>
      </c>
      <c r="N85" s="53">
        <f>'[3]WP&amp;B TB KZH 2020_2022'!$N$85</f>
        <v>15665</v>
      </c>
      <c r="O85" s="53">
        <f>'[3]WP&amp;B TB KZH 2020_2022'!$N$85</f>
        <v>15665</v>
      </c>
      <c r="P85" s="53">
        <f>'[3]WP&amp;B TB KZH 2020_2022'!$N$85</f>
        <v>15665</v>
      </c>
      <c r="Q85" s="53">
        <f>'[3]WP&amp;B TB KZH 2020_2022'!$N$85</f>
        <v>15665</v>
      </c>
      <c r="R85" s="52">
        <f>AVERAGE(N85:Q85)</f>
        <v>15665</v>
      </c>
      <c r="S85" s="53">
        <f>'[3]WP&amp;B TB KZH 2020_2022'!$S$85</f>
        <v>15665</v>
      </c>
      <c r="T85" s="53">
        <f>'[3]WP&amp;B TB KZH 2020_2022'!$S$85</f>
        <v>15665</v>
      </c>
      <c r="U85" s="53">
        <f>'[3]WP&amp;B TB KZH 2020_2022'!$S$85</f>
        <v>15665</v>
      </c>
      <c r="V85" s="53">
        <f>'[3]WP&amp;B TB KZH 2020_2022'!$S$85</f>
        <v>15665</v>
      </c>
      <c r="W85" s="52">
        <f>AVERAGE(S85:V85)</f>
        <v>15665</v>
      </c>
      <c r="X85" s="242"/>
      <c r="Y85" s="64"/>
    </row>
    <row r="86" spans="1:26" ht="26.7" customHeight="1" x14ac:dyDescent="0.5">
      <c r="A86" s="236"/>
      <c r="B86" s="59"/>
      <c r="C86" s="59"/>
      <c r="D86" s="237"/>
      <c r="E86" s="237"/>
      <c r="F86" s="322"/>
      <c r="G86" s="285"/>
      <c r="H86" s="198" t="s">
        <v>370</v>
      </c>
      <c r="I86" s="53">
        <f>I84*I85</f>
        <v>193950</v>
      </c>
      <c r="J86" s="53">
        <f>J84*J85</f>
        <v>5221.666666666667</v>
      </c>
      <c r="K86" s="53">
        <f>K84*K85</f>
        <v>5221.666666666667</v>
      </c>
      <c r="L86" s="53">
        <f>L84*L85</f>
        <v>5221.666666666667</v>
      </c>
      <c r="M86" s="52">
        <f>SUM(I86:L86)</f>
        <v>209614.99999999997</v>
      </c>
      <c r="N86" s="53">
        <f>N84*N85</f>
        <v>3916.25</v>
      </c>
      <c r="O86" s="53">
        <f>O84*O85</f>
        <v>3916.25</v>
      </c>
      <c r="P86" s="53">
        <f>P84*P85</f>
        <v>3916.25</v>
      </c>
      <c r="Q86" s="53">
        <f>Q84*Q85</f>
        <v>3916.25</v>
      </c>
      <c r="R86" s="52">
        <f>SUM(N86:Q86)</f>
        <v>15665</v>
      </c>
      <c r="S86" s="53">
        <f>S84*S85</f>
        <v>3916.25</v>
      </c>
      <c r="T86" s="53">
        <f>T84*T85</f>
        <v>3916.25</v>
      </c>
      <c r="U86" s="53">
        <f>U84*U85</f>
        <v>3916.25</v>
      </c>
      <c r="V86" s="53">
        <f>V84*V85</f>
        <v>3916.25</v>
      </c>
      <c r="W86" s="52">
        <f>SUM(S86:V86)</f>
        <v>15665</v>
      </c>
      <c r="X86" s="242"/>
      <c r="Y86" s="64"/>
    </row>
    <row r="87" spans="1:26" ht="12.9" customHeight="1" x14ac:dyDescent="0.5">
      <c r="A87" s="236" t="s">
        <v>142</v>
      </c>
      <c r="B87" s="46">
        <v>38</v>
      </c>
      <c r="C87" s="55" t="s">
        <v>129</v>
      </c>
      <c r="D87" s="237" t="s">
        <v>415</v>
      </c>
      <c r="E87" s="237" t="s">
        <v>524</v>
      </c>
      <c r="F87" s="320" t="s">
        <v>140</v>
      </c>
      <c r="G87" s="241"/>
      <c r="H87" s="198" t="s">
        <v>366</v>
      </c>
      <c r="I87" s="48" t="s">
        <v>416</v>
      </c>
      <c r="J87" s="48" t="str">
        <f>I87</f>
        <v>Тест</v>
      </c>
      <c r="K87" s="48" t="str">
        <f>J87</f>
        <v>Тест</v>
      </c>
      <c r="L87" s="48" t="str">
        <f>K87</f>
        <v>Тест</v>
      </c>
      <c r="M87" s="56" t="str">
        <f>I87</f>
        <v>Тест</v>
      </c>
      <c r="N87" s="48" t="str">
        <f>M87</f>
        <v>Тест</v>
      </c>
      <c r="O87" s="48" t="str">
        <f>N87</f>
        <v>Тест</v>
      </c>
      <c r="P87" s="48" t="str">
        <f>O87</f>
        <v>Тест</v>
      </c>
      <c r="Q87" s="48" t="str">
        <f>P87</f>
        <v>Тест</v>
      </c>
      <c r="R87" s="56" t="str">
        <f>M87</f>
        <v>Тест</v>
      </c>
      <c r="S87" s="48" t="str">
        <f>R87</f>
        <v>Тест</v>
      </c>
      <c r="T87" s="48" t="str">
        <f>S87</f>
        <v>Тест</v>
      </c>
      <c r="U87" s="48" t="str">
        <f>T87</f>
        <v>Тест</v>
      </c>
      <c r="V87" s="48" t="str">
        <f>U87</f>
        <v>Тест</v>
      </c>
      <c r="W87" s="56" t="str">
        <f>R87</f>
        <v>Тест</v>
      </c>
      <c r="X87" s="242">
        <f>SUM(M90,R90,W90)</f>
        <v>199584</v>
      </c>
      <c r="Y87" s="54"/>
    </row>
    <row r="88" spans="1:26" x14ac:dyDescent="0.5">
      <c r="A88" s="236"/>
      <c r="B88" s="46">
        <v>39</v>
      </c>
      <c r="C88" s="63" t="s">
        <v>134</v>
      </c>
      <c r="D88" s="237"/>
      <c r="E88" s="237"/>
      <c r="F88" s="321"/>
      <c r="G88" s="241"/>
      <c r="H88" s="198" t="s">
        <v>368</v>
      </c>
      <c r="I88" s="53">
        <v>0</v>
      </c>
      <c r="J88" s="53">
        <f>'[2]Budget assumptions'!D353</f>
        <v>7796</v>
      </c>
      <c r="K88" s="53">
        <v>0</v>
      </c>
      <c r="L88" s="53">
        <v>0</v>
      </c>
      <c r="M88" s="52">
        <f>SUM(I88:L88)</f>
        <v>7796</v>
      </c>
      <c r="N88" s="53">
        <v>0</v>
      </c>
      <c r="O88" s="53">
        <f>'[2]Budget assumptions'!E353*100%</f>
        <v>7324</v>
      </c>
      <c r="P88" s="53">
        <v>0</v>
      </c>
      <c r="Q88" s="53">
        <v>0</v>
      </c>
      <c r="R88" s="52">
        <f>SUM(N88:Q88)</f>
        <v>7324</v>
      </c>
      <c r="S88" s="53">
        <v>0</v>
      </c>
      <c r="T88" s="214">
        <v>0</v>
      </c>
      <c r="U88" s="53">
        <v>0</v>
      </c>
      <c r="V88" s="53">
        <v>0</v>
      </c>
      <c r="W88" s="52">
        <f>SUM(S88:V88)</f>
        <v>0</v>
      </c>
      <c r="X88" s="242"/>
      <c r="Y88" s="54"/>
    </row>
    <row r="89" spans="1:26" ht="23.4" x14ac:dyDescent="0.5">
      <c r="A89" s="236"/>
      <c r="B89" s="46"/>
      <c r="C89" s="46"/>
      <c r="D89" s="237"/>
      <c r="E89" s="237"/>
      <c r="F89" s="321"/>
      <c r="G89" s="241"/>
      <c r="H89" s="198" t="s">
        <v>367</v>
      </c>
      <c r="I89" s="51">
        <f>'[2]Budget assumptions'!D357</f>
        <v>13.2</v>
      </c>
      <c r="J89" s="51">
        <f>$I$89</f>
        <v>13.2</v>
      </c>
      <c r="K89" s="51">
        <f>$I$89</f>
        <v>13.2</v>
      </c>
      <c r="L89" s="51">
        <f>$I$89</f>
        <v>13.2</v>
      </c>
      <c r="M89" s="69">
        <f>AVERAGE(I89:L89)</f>
        <v>13.2</v>
      </c>
      <c r="N89" s="51">
        <f>$I$89</f>
        <v>13.2</v>
      </c>
      <c r="O89" s="51">
        <f>$I$89</f>
        <v>13.2</v>
      </c>
      <c r="P89" s="51">
        <f>$I$89</f>
        <v>13.2</v>
      </c>
      <c r="Q89" s="51">
        <f>$I$89</f>
        <v>13.2</v>
      </c>
      <c r="R89" s="69">
        <f>AVERAGE(N89:Q89)</f>
        <v>13.2</v>
      </c>
      <c r="S89" s="51">
        <f>$I$89</f>
        <v>13.2</v>
      </c>
      <c r="T89" s="216">
        <f>$I$89</f>
        <v>13.2</v>
      </c>
      <c r="U89" s="51">
        <f>$I$89</f>
        <v>13.2</v>
      </c>
      <c r="V89" s="51">
        <f>$I$89</f>
        <v>13.2</v>
      </c>
      <c r="W89" s="69">
        <f>AVERAGE(S89:V89)</f>
        <v>13.2</v>
      </c>
      <c r="X89" s="242"/>
      <c r="Y89" s="54"/>
    </row>
    <row r="90" spans="1:26" ht="23.4" x14ac:dyDescent="0.5">
      <c r="A90" s="236"/>
      <c r="B90" s="46"/>
      <c r="C90" s="46"/>
      <c r="D90" s="237"/>
      <c r="E90" s="237"/>
      <c r="F90" s="322"/>
      <c r="G90" s="241"/>
      <c r="H90" s="198" t="s">
        <v>370</v>
      </c>
      <c r="I90" s="53">
        <f>I88*I89</f>
        <v>0</v>
      </c>
      <c r="J90" s="53">
        <f>J88*J89</f>
        <v>102907.2</v>
      </c>
      <c r="K90" s="53">
        <f>K88*K89</f>
        <v>0</v>
      </c>
      <c r="L90" s="53">
        <f>L88*L89</f>
        <v>0</v>
      </c>
      <c r="M90" s="52">
        <f>SUM(I90:L90)</f>
        <v>102907.2</v>
      </c>
      <c r="N90" s="53">
        <f>N88*N89</f>
        <v>0</v>
      </c>
      <c r="O90" s="53">
        <f>O88*O89</f>
        <v>96676.799999999988</v>
      </c>
      <c r="P90" s="53">
        <f>P88*P89</f>
        <v>0</v>
      </c>
      <c r="Q90" s="53">
        <f>Q88*Q89</f>
        <v>0</v>
      </c>
      <c r="R90" s="52">
        <f>SUM(N90:Q90)</f>
        <v>96676.799999999988</v>
      </c>
      <c r="S90" s="53">
        <f>S88*S89</f>
        <v>0</v>
      </c>
      <c r="T90" s="214">
        <f>T88*T89</f>
        <v>0</v>
      </c>
      <c r="U90" s="53">
        <f>U88*U89</f>
        <v>0</v>
      </c>
      <c r="V90" s="53">
        <f>V88*V89</f>
        <v>0</v>
      </c>
      <c r="W90" s="52">
        <f>SUM(S90:V90)</f>
        <v>0</v>
      </c>
      <c r="X90" s="242"/>
      <c r="Y90" s="54"/>
      <c r="Z90" s="80"/>
    </row>
    <row r="91" spans="1:26" ht="16.8" customHeight="1" x14ac:dyDescent="0.5">
      <c r="A91" s="236" t="s">
        <v>145</v>
      </c>
      <c r="B91" s="46">
        <v>40</v>
      </c>
      <c r="C91" s="55" t="s">
        <v>129</v>
      </c>
      <c r="D91" s="237" t="s">
        <v>417</v>
      </c>
      <c r="E91" s="237" t="s">
        <v>525</v>
      </c>
      <c r="F91" s="320" t="s">
        <v>144</v>
      </c>
      <c r="G91" s="241"/>
      <c r="H91" s="198" t="s">
        <v>366</v>
      </c>
      <c r="I91" s="48" t="s">
        <v>405</v>
      </c>
      <c r="J91" s="48" t="str">
        <f>I91</f>
        <v>Комплект</v>
      </c>
      <c r="K91" s="48" t="str">
        <f>J91</f>
        <v>Комплект</v>
      </c>
      <c r="L91" s="48" t="str">
        <f>K91</f>
        <v>Комплект</v>
      </c>
      <c r="M91" s="56" t="str">
        <f>I91</f>
        <v>Комплект</v>
      </c>
      <c r="N91" s="48" t="str">
        <f>M91</f>
        <v>Комплект</v>
      </c>
      <c r="O91" s="48" t="str">
        <f>N91</f>
        <v>Комплект</v>
      </c>
      <c r="P91" s="48" t="str">
        <f>O91</f>
        <v>Комплект</v>
      </c>
      <c r="Q91" s="48" t="str">
        <f>P91</f>
        <v>Комплект</v>
      </c>
      <c r="R91" s="56" t="str">
        <f>M91</f>
        <v>Комплект</v>
      </c>
      <c r="S91" s="48" t="str">
        <f>R91</f>
        <v>Комплект</v>
      </c>
      <c r="T91" s="48" t="str">
        <f>S91</f>
        <v>Комплект</v>
      </c>
      <c r="U91" s="48" t="str">
        <f>T91</f>
        <v>Комплект</v>
      </c>
      <c r="V91" s="48" t="str">
        <f>U91</f>
        <v>Комплект</v>
      </c>
      <c r="W91" s="56" t="str">
        <f>R91</f>
        <v>Комплект</v>
      </c>
      <c r="X91" s="242">
        <f>SUM(M94,R94,W94)</f>
        <v>69016.162067274738</v>
      </c>
      <c r="Y91" s="54"/>
    </row>
    <row r="92" spans="1:26" ht="19.2" customHeight="1" x14ac:dyDescent="0.5">
      <c r="A92" s="236"/>
      <c r="B92" s="46">
        <v>41</v>
      </c>
      <c r="C92" s="55" t="s">
        <v>134</v>
      </c>
      <c r="D92" s="237"/>
      <c r="E92" s="237"/>
      <c r="F92" s="321"/>
      <c r="G92" s="241"/>
      <c r="H92" s="198" t="s">
        <v>368</v>
      </c>
      <c r="I92" s="53">
        <v>0</v>
      </c>
      <c r="J92" s="53">
        <v>1</v>
      </c>
      <c r="K92" s="53">
        <v>0</v>
      </c>
      <c r="L92" s="53">
        <v>0</v>
      </c>
      <c r="M92" s="82">
        <f>SUM(I92:L92)</f>
        <v>1</v>
      </c>
      <c r="N92" s="53">
        <v>0</v>
      </c>
      <c r="O92" s="53">
        <v>1</v>
      </c>
      <c r="P92" s="53">
        <v>0</v>
      </c>
      <c r="Q92" s="53">
        <v>0</v>
      </c>
      <c r="R92" s="82">
        <f>SUM(N92:Q92)</f>
        <v>1</v>
      </c>
      <c r="S92" s="53">
        <v>0</v>
      </c>
      <c r="T92" s="214">
        <v>0</v>
      </c>
      <c r="U92" s="53">
        <v>0</v>
      </c>
      <c r="V92" s="53">
        <v>0</v>
      </c>
      <c r="W92" s="82">
        <f>SUM(S92:V92)</f>
        <v>0</v>
      </c>
      <c r="X92" s="242"/>
      <c r="Y92" s="54"/>
    </row>
    <row r="93" spans="1:26" ht="23.4" x14ac:dyDescent="0.5">
      <c r="A93" s="236"/>
      <c r="B93" s="46"/>
      <c r="C93" s="46"/>
      <c r="D93" s="237"/>
      <c r="E93" s="237"/>
      <c r="F93" s="321"/>
      <c r="G93" s="241"/>
      <c r="H93" s="198" t="s">
        <v>367</v>
      </c>
      <c r="I93" s="53">
        <f>'[2]2.1.4_2.1.5_year 2020'!F48</f>
        <v>34862.800112969366</v>
      </c>
      <c r="J93" s="53">
        <f>$I$93</f>
        <v>34862.800112969366</v>
      </c>
      <c r="K93" s="53">
        <f>$I$93</f>
        <v>34862.800112969366</v>
      </c>
      <c r="L93" s="53">
        <f>$I$93</f>
        <v>34862.800112969366</v>
      </c>
      <c r="M93" s="52">
        <f>AVERAGE(I93:L93)</f>
        <v>34862.800112969366</v>
      </c>
      <c r="N93" s="53">
        <f>'[2]2.1.4_2.1.5_year 2021'!F48</f>
        <v>34153.361954305365</v>
      </c>
      <c r="O93" s="53">
        <f>$N$93</f>
        <v>34153.361954305365</v>
      </c>
      <c r="P93" s="53">
        <f>$N$93</f>
        <v>34153.361954305365</v>
      </c>
      <c r="Q93" s="53">
        <f>$N$93</f>
        <v>34153.361954305365</v>
      </c>
      <c r="R93" s="52">
        <f>AVERAGE(N93:Q93)</f>
        <v>34153.361954305365</v>
      </c>
      <c r="S93" s="53">
        <f>0</f>
        <v>0</v>
      </c>
      <c r="T93" s="214">
        <f>$S$93</f>
        <v>0</v>
      </c>
      <c r="U93" s="53">
        <f>$S$93</f>
        <v>0</v>
      </c>
      <c r="V93" s="53">
        <f>$S$93</f>
        <v>0</v>
      </c>
      <c r="W93" s="52">
        <f>AVERAGE(S93:V93)</f>
        <v>0</v>
      </c>
      <c r="X93" s="242"/>
      <c r="Y93" s="54"/>
    </row>
    <row r="94" spans="1:26" ht="23.4" x14ac:dyDescent="0.5">
      <c r="A94" s="236"/>
      <c r="B94" s="46"/>
      <c r="C94" s="46"/>
      <c r="D94" s="237"/>
      <c r="E94" s="237"/>
      <c r="F94" s="322"/>
      <c r="G94" s="241"/>
      <c r="H94" s="198" t="s">
        <v>370</v>
      </c>
      <c r="I94" s="53">
        <f>I92*I93</f>
        <v>0</v>
      </c>
      <c r="J94" s="53">
        <f>J92*J93</f>
        <v>34862.800112969366</v>
      </c>
      <c r="K94" s="53">
        <f>K92*K93</f>
        <v>0</v>
      </c>
      <c r="L94" s="53">
        <f>L92*L93</f>
        <v>0</v>
      </c>
      <c r="M94" s="52">
        <f>SUM(I94:L94)</f>
        <v>34862.800112969366</v>
      </c>
      <c r="N94" s="53">
        <f>N92*N93</f>
        <v>0</v>
      </c>
      <c r="O94" s="53">
        <f>O92*O93</f>
        <v>34153.361954305365</v>
      </c>
      <c r="P94" s="53">
        <f>P92*P93</f>
        <v>0</v>
      </c>
      <c r="Q94" s="53">
        <f>Q92*Q93</f>
        <v>0</v>
      </c>
      <c r="R94" s="52">
        <f>SUM(N94:Q94)</f>
        <v>34153.361954305365</v>
      </c>
      <c r="S94" s="53">
        <f>S92*S93</f>
        <v>0</v>
      </c>
      <c r="T94" s="214">
        <f>T92*T93</f>
        <v>0</v>
      </c>
      <c r="U94" s="53">
        <f>U92*U93</f>
        <v>0</v>
      </c>
      <c r="V94" s="53">
        <f>V92*V93</f>
        <v>0</v>
      </c>
      <c r="W94" s="52">
        <f>SUM(S94:V94)</f>
        <v>0</v>
      </c>
      <c r="X94" s="242"/>
      <c r="Y94" s="54"/>
    </row>
    <row r="95" spans="1:26" ht="19.5" customHeight="1" x14ac:dyDescent="0.5">
      <c r="A95" s="236" t="s">
        <v>147</v>
      </c>
      <c r="B95" s="46">
        <v>42</v>
      </c>
      <c r="C95" s="55" t="s">
        <v>129</v>
      </c>
      <c r="D95" s="237" t="s">
        <v>418</v>
      </c>
      <c r="E95" s="237" t="s">
        <v>526</v>
      </c>
      <c r="F95" s="320" t="s">
        <v>144</v>
      </c>
      <c r="G95" s="241"/>
      <c r="H95" s="198" t="s">
        <v>366</v>
      </c>
      <c r="I95" s="48" t="s">
        <v>405</v>
      </c>
      <c r="J95" s="48" t="str">
        <f>I95</f>
        <v>Комплект</v>
      </c>
      <c r="K95" s="48" t="str">
        <f>J95</f>
        <v>Комплект</v>
      </c>
      <c r="L95" s="48" t="str">
        <f>K95</f>
        <v>Комплект</v>
      </c>
      <c r="M95" s="56" t="str">
        <f>I95</f>
        <v>Комплект</v>
      </c>
      <c r="N95" s="48" t="str">
        <f>M95</f>
        <v>Комплект</v>
      </c>
      <c r="O95" s="48" t="str">
        <f>N95</f>
        <v>Комплект</v>
      </c>
      <c r="P95" s="48" t="str">
        <f>O95</f>
        <v>Комплект</v>
      </c>
      <c r="Q95" s="48" t="str">
        <f>P95</f>
        <v>Комплект</v>
      </c>
      <c r="R95" s="56" t="str">
        <f>M95</f>
        <v>Комплект</v>
      </c>
      <c r="S95" s="48" t="str">
        <f>R95</f>
        <v>Комплект</v>
      </c>
      <c r="T95" s="48" t="str">
        <f>S95</f>
        <v>Комплект</v>
      </c>
      <c r="U95" s="48" t="str">
        <f>T95</f>
        <v>Комплект</v>
      </c>
      <c r="V95" s="48" t="str">
        <f>U95</f>
        <v>Комплект</v>
      </c>
      <c r="W95" s="56" t="str">
        <f>R95</f>
        <v>Комплект</v>
      </c>
      <c r="X95" s="242">
        <f>SUM(M98,R98,W98)</f>
        <v>31406.502165056001</v>
      </c>
      <c r="Y95" s="54"/>
    </row>
    <row r="96" spans="1:26" ht="19.5" customHeight="1" x14ac:dyDescent="0.5">
      <c r="A96" s="236"/>
      <c r="B96" s="46">
        <v>43</v>
      </c>
      <c r="C96" s="55" t="s">
        <v>134</v>
      </c>
      <c r="D96" s="237"/>
      <c r="E96" s="237"/>
      <c r="F96" s="321"/>
      <c r="G96" s="241"/>
      <c r="H96" s="198" t="s">
        <v>368</v>
      </c>
      <c r="I96" s="53">
        <v>0</v>
      </c>
      <c r="J96" s="53">
        <v>1</v>
      </c>
      <c r="K96" s="53">
        <v>0</v>
      </c>
      <c r="L96" s="53">
        <v>0</v>
      </c>
      <c r="M96" s="82">
        <f>SUM(I96:L96)</f>
        <v>1</v>
      </c>
      <c r="N96" s="53">
        <v>0</v>
      </c>
      <c r="O96" s="53">
        <v>1</v>
      </c>
      <c r="P96" s="53">
        <v>0</v>
      </c>
      <c r="Q96" s="53">
        <v>0</v>
      </c>
      <c r="R96" s="82">
        <f>SUM(N96:Q96)</f>
        <v>1</v>
      </c>
      <c r="S96" s="53">
        <v>0</v>
      </c>
      <c r="T96" s="214">
        <v>0</v>
      </c>
      <c r="U96" s="53">
        <v>0</v>
      </c>
      <c r="V96" s="53">
        <v>0</v>
      </c>
      <c r="W96" s="82">
        <f>SUM(S96:V96)</f>
        <v>0</v>
      </c>
      <c r="X96" s="242"/>
      <c r="Y96" s="54"/>
    </row>
    <row r="97" spans="1:27" ht="25.5" customHeight="1" x14ac:dyDescent="0.5">
      <c r="A97" s="236"/>
      <c r="B97" s="46"/>
      <c r="C97" s="46"/>
      <c r="D97" s="237"/>
      <c r="E97" s="237"/>
      <c r="F97" s="321"/>
      <c r="G97" s="241"/>
      <c r="H97" s="198" t="s">
        <v>367</v>
      </c>
      <c r="I97" s="53">
        <f>'[2]2.1.4_2.1.5_year 2020'!H17</f>
        <v>16688.993821119999</v>
      </c>
      <c r="J97" s="53">
        <f>$I$97</f>
        <v>16688.993821119999</v>
      </c>
      <c r="K97" s="53">
        <f>$I$97</f>
        <v>16688.993821119999</v>
      </c>
      <c r="L97" s="53">
        <f>$I$97</f>
        <v>16688.993821119999</v>
      </c>
      <c r="M97" s="52">
        <f>AVERAGE(I97:L97)</f>
        <v>16688.993821119999</v>
      </c>
      <c r="N97" s="53">
        <f>'[2]2.1.4_2.1.5_year 2021'!H17</f>
        <v>14717.508343936001</v>
      </c>
      <c r="O97" s="53">
        <f>$N$97</f>
        <v>14717.508343936001</v>
      </c>
      <c r="P97" s="53">
        <f>$N$97</f>
        <v>14717.508343936001</v>
      </c>
      <c r="Q97" s="53">
        <f>$N$97</f>
        <v>14717.508343936001</v>
      </c>
      <c r="R97" s="52">
        <f>AVERAGE(N97:Q97)</f>
        <v>14717.508343936001</v>
      </c>
      <c r="S97" s="53">
        <f>0</f>
        <v>0</v>
      </c>
      <c r="T97" s="214">
        <f>$S$97</f>
        <v>0</v>
      </c>
      <c r="U97" s="53">
        <f t="shared" ref="U97:V97" si="22">$S$97</f>
        <v>0</v>
      </c>
      <c r="V97" s="53">
        <f t="shared" si="22"/>
        <v>0</v>
      </c>
      <c r="W97" s="52">
        <f>AVERAGE(S97:V97)</f>
        <v>0</v>
      </c>
      <c r="X97" s="242"/>
      <c r="Y97" s="54"/>
    </row>
    <row r="98" spans="1:27" ht="23.1" customHeight="1" x14ac:dyDescent="0.5">
      <c r="A98" s="236"/>
      <c r="B98" s="46"/>
      <c r="C98" s="46"/>
      <c r="D98" s="237"/>
      <c r="E98" s="237"/>
      <c r="F98" s="322"/>
      <c r="G98" s="241"/>
      <c r="H98" s="198" t="s">
        <v>370</v>
      </c>
      <c r="I98" s="53">
        <f>I96*I97</f>
        <v>0</v>
      </c>
      <c r="J98" s="53">
        <f>J96*J97</f>
        <v>16688.993821119999</v>
      </c>
      <c r="K98" s="53">
        <f>K96*K97</f>
        <v>0</v>
      </c>
      <c r="L98" s="53">
        <f>L96*L97</f>
        <v>0</v>
      </c>
      <c r="M98" s="52">
        <f>SUM(I98:L98)</f>
        <v>16688.993821119999</v>
      </c>
      <c r="N98" s="53">
        <f>N96*N97</f>
        <v>0</v>
      </c>
      <c r="O98" s="53">
        <f>O96*O97</f>
        <v>14717.508343936001</v>
      </c>
      <c r="P98" s="53">
        <f>P96*P97</f>
        <v>0</v>
      </c>
      <c r="Q98" s="53">
        <f>Q96*Q97</f>
        <v>0</v>
      </c>
      <c r="R98" s="52">
        <f>SUM(N98:Q98)</f>
        <v>14717.508343936001</v>
      </c>
      <c r="S98" s="53">
        <f>S96*S97</f>
        <v>0</v>
      </c>
      <c r="T98" s="214">
        <f>T96*T97</f>
        <v>0</v>
      </c>
      <c r="U98" s="53">
        <f>U96*U97</f>
        <v>0</v>
      </c>
      <c r="V98" s="53">
        <f>V96*V97</f>
        <v>0</v>
      </c>
      <c r="W98" s="52">
        <f>SUM(S98:V98)</f>
        <v>0</v>
      </c>
      <c r="X98" s="242"/>
      <c r="Y98" s="54"/>
    </row>
    <row r="99" spans="1:27" ht="23.4" customHeight="1" x14ac:dyDescent="0.5">
      <c r="A99" s="236" t="s">
        <v>150</v>
      </c>
      <c r="B99" s="57">
        <v>45</v>
      </c>
      <c r="C99" s="55" t="s">
        <v>129</v>
      </c>
      <c r="D99" s="238" t="s">
        <v>419</v>
      </c>
      <c r="E99" s="237" t="s">
        <v>420</v>
      </c>
      <c r="F99" s="320" t="s">
        <v>121</v>
      </c>
      <c r="G99" s="283"/>
      <c r="H99" s="198" t="s">
        <v>366</v>
      </c>
      <c r="I99" s="48" t="s">
        <v>405</v>
      </c>
      <c r="J99" s="48" t="str">
        <f>I99</f>
        <v>Комплект</v>
      </c>
      <c r="K99" s="48" t="str">
        <f>J99</f>
        <v>Комплект</v>
      </c>
      <c r="L99" s="48" t="str">
        <f>K99</f>
        <v>Комплект</v>
      </c>
      <c r="M99" s="56" t="str">
        <f>I99</f>
        <v>Комплект</v>
      </c>
      <c r="N99" s="48" t="str">
        <f>M99</f>
        <v>Комплект</v>
      </c>
      <c r="O99" s="48" t="str">
        <f>N99</f>
        <v>Комплект</v>
      </c>
      <c r="P99" s="48" t="str">
        <f>O99</f>
        <v>Комплект</v>
      </c>
      <c r="Q99" s="48" t="str">
        <f>P99</f>
        <v>Комплект</v>
      </c>
      <c r="R99" s="56" t="str">
        <f>M99</f>
        <v>Комплект</v>
      </c>
      <c r="S99" s="48" t="str">
        <f>R99</f>
        <v>Комплект</v>
      </c>
      <c r="T99" s="48" t="str">
        <f>S99</f>
        <v>Комплект</v>
      </c>
      <c r="U99" s="48" t="str">
        <f>T99</f>
        <v>Комплект</v>
      </c>
      <c r="V99" s="48" t="str">
        <f>U99</f>
        <v>Комплект</v>
      </c>
      <c r="W99" s="56" t="str">
        <f>R99</f>
        <v>Комплект</v>
      </c>
      <c r="X99" s="242">
        <f>SUM(M102,R102,W102)</f>
        <v>48133.2</v>
      </c>
      <c r="Y99" s="258"/>
    </row>
    <row r="100" spans="1:27" ht="23.4" customHeight="1" x14ac:dyDescent="0.5">
      <c r="A100" s="236"/>
      <c r="B100" s="58"/>
      <c r="C100" s="58"/>
      <c r="D100" s="239"/>
      <c r="E100" s="237"/>
      <c r="F100" s="321"/>
      <c r="G100" s="284"/>
      <c r="H100" s="198" t="s">
        <v>368</v>
      </c>
      <c r="I100" s="53">
        <v>0</v>
      </c>
      <c r="J100" s="53">
        <v>1</v>
      </c>
      <c r="K100" s="53">
        <v>0</v>
      </c>
      <c r="L100" s="53">
        <v>0</v>
      </c>
      <c r="M100" s="52">
        <f>SUM(I100:L100)</f>
        <v>1</v>
      </c>
      <c r="N100" s="53">
        <v>0</v>
      </c>
      <c r="O100" s="53">
        <v>1</v>
      </c>
      <c r="P100" s="53">
        <v>0</v>
      </c>
      <c r="Q100" s="53">
        <v>0</v>
      </c>
      <c r="R100" s="52">
        <f>SUM(N100:Q100)</f>
        <v>1</v>
      </c>
      <c r="S100" s="53">
        <v>0</v>
      </c>
      <c r="T100" s="53">
        <v>0</v>
      </c>
      <c r="U100" s="53">
        <v>0</v>
      </c>
      <c r="V100" s="53">
        <v>0</v>
      </c>
      <c r="W100" s="52">
        <f>SUM(S100:V100)</f>
        <v>0</v>
      </c>
      <c r="X100" s="242"/>
      <c r="Y100" s="258"/>
    </row>
    <row r="101" spans="1:27" ht="23.4" customHeight="1" x14ac:dyDescent="0.5">
      <c r="A101" s="236"/>
      <c r="B101" s="58"/>
      <c r="C101" s="58"/>
      <c r="D101" s="239"/>
      <c r="E101" s="237"/>
      <c r="F101" s="321"/>
      <c r="G101" s="284"/>
      <c r="H101" s="198" t="s">
        <v>367</v>
      </c>
      <c r="I101" s="53">
        <f>'[2]Budget assumptions'!D375</f>
        <v>24066.6</v>
      </c>
      <c r="J101" s="53">
        <f>$I$101</f>
        <v>24066.6</v>
      </c>
      <c r="K101" s="53">
        <f>$I$101</f>
        <v>24066.6</v>
      </c>
      <c r="L101" s="53">
        <f>$I$101</f>
        <v>24066.6</v>
      </c>
      <c r="M101" s="52">
        <f>AVERAGE(I101:L101)</f>
        <v>24066.6</v>
      </c>
      <c r="N101" s="53">
        <f>'[2]Budget assumptions'!E375</f>
        <v>24066.6</v>
      </c>
      <c r="O101" s="53">
        <f>$N$101</f>
        <v>24066.6</v>
      </c>
      <c r="P101" s="53">
        <f>$N$101</f>
        <v>24066.6</v>
      </c>
      <c r="Q101" s="53">
        <f>$N$101</f>
        <v>24066.6</v>
      </c>
      <c r="R101" s="52">
        <f>AVERAGE(N101:Q101)</f>
        <v>24066.6</v>
      </c>
      <c r="S101" s="53">
        <f>'[2]Budget assumptions'!F375</f>
        <v>24066.6</v>
      </c>
      <c r="T101" s="53">
        <f>$S$101</f>
        <v>24066.6</v>
      </c>
      <c r="U101" s="53">
        <f>$S$101</f>
        <v>24066.6</v>
      </c>
      <c r="V101" s="53">
        <f>$S$101</f>
        <v>24066.6</v>
      </c>
      <c r="W101" s="52">
        <f>AVERAGE(S101:V101)</f>
        <v>24066.6</v>
      </c>
      <c r="X101" s="242"/>
      <c r="Y101" s="258"/>
    </row>
    <row r="102" spans="1:27" ht="23.4" customHeight="1" x14ac:dyDescent="0.5">
      <c r="A102" s="236"/>
      <c r="B102" s="59"/>
      <c r="C102" s="59"/>
      <c r="D102" s="240"/>
      <c r="E102" s="237"/>
      <c r="F102" s="322"/>
      <c r="G102" s="285"/>
      <c r="H102" s="198" t="s">
        <v>370</v>
      </c>
      <c r="I102" s="53">
        <f>I100*I101</f>
        <v>0</v>
      </c>
      <c r="J102" s="53">
        <f>J100*J101</f>
        <v>24066.6</v>
      </c>
      <c r="K102" s="53">
        <f>K100*K101</f>
        <v>0</v>
      </c>
      <c r="L102" s="53">
        <f>L100*L101</f>
        <v>0</v>
      </c>
      <c r="M102" s="52">
        <f>SUM(I102:L102)</f>
        <v>24066.6</v>
      </c>
      <c r="N102" s="53">
        <f>N100*N101</f>
        <v>0</v>
      </c>
      <c r="O102" s="53">
        <f>O100*O101</f>
        <v>24066.6</v>
      </c>
      <c r="P102" s="53">
        <f>P100*P101</f>
        <v>0</v>
      </c>
      <c r="Q102" s="53">
        <f>Q100*Q101</f>
        <v>0</v>
      </c>
      <c r="R102" s="52">
        <f>SUM(N102:Q102)</f>
        <v>24066.6</v>
      </c>
      <c r="S102" s="53">
        <f>S100*S101</f>
        <v>0</v>
      </c>
      <c r="T102" s="53">
        <f>T100*T101</f>
        <v>0</v>
      </c>
      <c r="U102" s="53">
        <f>U100*U101</f>
        <v>0</v>
      </c>
      <c r="V102" s="53">
        <f>V100*V101</f>
        <v>0</v>
      </c>
      <c r="W102" s="52">
        <f>SUM(S102:V102)</f>
        <v>0</v>
      </c>
      <c r="X102" s="242"/>
      <c r="Y102" s="258"/>
    </row>
    <row r="103" spans="1:27" ht="24.6" x14ac:dyDescent="0.5">
      <c r="A103" s="236" t="s">
        <v>518</v>
      </c>
      <c r="B103" s="57">
        <v>44</v>
      </c>
      <c r="C103" s="55" t="s">
        <v>66</v>
      </c>
      <c r="D103" s="238" t="s">
        <v>421</v>
      </c>
      <c r="E103" s="237" t="s">
        <v>422</v>
      </c>
      <c r="F103" s="320" t="s">
        <v>153</v>
      </c>
      <c r="G103" s="241"/>
      <c r="H103" s="198" t="s">
        <v>366</v>
      </c>
      <c r="I103" s="48" t="s">
        <v>381</v>
      </c>
      <c r="J103" s="48" t="str">
        <f>I103</f>
        <v>Курс обучения</v>
      </c>
      <c r="K103" s="48" t="str">
        <f>J103</f>
        <v>Курс обучения</v>
      </c>
      <c r="L103" s="48" t="str">
        <f>K103</f>
        <v>Курс обучения</v>
      </c>
      <c r="M103" s="56" t="str">
        <f>I103</f>
        <v>Курс обучения</v>
      </c>
      <c r="N103" s="48" t="str">
        <f>M103</f>
        <v>Курс обучения</v>
      </c>
      <c r="O103" s="48" t="str">
        <f>N103</f>
        <v>Курс обучения</v>
      </c>
      <c r="P103" s="48" t="str">
        <f>O103</f>
        <v>Курс обучения</v>
      </c>
      <c r="Q103" s="48" t="str">
        <f>P103</f>
        <v>Курс обучения</v>
      </c>
      <c r="R103" s="56" t="str">
        <f>M103</f>
        <v>Курс обучения</v>
      </c>
      <c r="S103" s="48" t="str">
        <f>R103</f>
        <v>Курс обучения</v>
      </c>
      <c r="T103" s="48" t="str">
        <f>S103</f>
        <v>Курс обучения</v>
      </c>
      <c r="U103" s="48" t="str">
        <f>T103</f>
        <v>Курс обучения</v>
      </c>
      <c r="V103" s="48" t="str">
        <f>U103</f>
        <v>Курс обучения</v>
      </c>
      <c r="W103" s="56" t="str">
        <f>R103</f>
        <v>Курс обучения</v>
      </c>
      <c r="X103" s="242">
        <f>SUM(M106,R106,W106)</f>
        <v>44920</v>
      </c>
      <c r="Y103" s="258"/>
      <c r="Z103" s="259"/>
    </row>
    <row r="104" spans="1:27" x14ac:dyDescent="0.5">
      <c r="A104" s="236"/>
      <c r="B104" s="58"/>
      <c r="C104" s="58"/>
      <c r="D104" s="239"/>
      <c r="E104" s="286"/>
      <c r="F104" s="321"/>
      <c r="G104" s="241"/>
      <c r="H104" s="198" t="s">
        <v>368</v>
      </c>
      <c r="I104" s="53">
        <v>0</v>
      </c>
      <c r="J104" s="53">
        <v>0</v>
      </c>
      <c r="K104" s="53">
        <v>2</v>
      </c>
      <c r="L104" s="53">
        <v>0</v>
      </c>
      <c r="M104" s="52">
        <f>SUM(I104:L104)</f>
        <v>2</v>
      </c>
      <c r="N104" s="53">
        <v>0</v>
      </c>
      <c r="O104" s="53">
        <v>2</v>
      </c>
      <c r="P104" s="53">
        <v>0</v>
      </c>
      <c r="Q104" s="53">
        <v>0</v>
      </c>
      <c r="R104" s="52">
        <f>SUM(N104:Q104)</f>
        <v>2</v>
      </c>
      <c r="S104" s="53">
        <v>0</v>
      </c>
      <c r="T104" s="53">
        <v>0</v>
      </c>
      <c r="U104" s="53">
        <v>0</v>
      </c>
      <c r="V104" s="53">
        <v>0</v>
      </c>
      <c r="W104" s="52">
        <f>SUM(S104:V104)</f>
        <v>0</v>
      </c>
      <c r="X104" s="242"/>
      <c r="Y104" s="258"/>
      <c r="Z104" s="259"/>
    </row>
    <row r="105" spans="1:27" ht="23.4" x14ac:dyDescent="0.5">
      <c r="A105" s="236"/>
      <c r="B105" s="58"/>
      <c r="C105" s="58"/>
      <c r="D105" s="239"/>
      <c r="E105" s="286"/>
      <c r="F105" s="321"/>
      <c r="G105" s="241"/>
      <c r="H105" s="198" t="s">
        <v>367</v>
      </c>
      <c r="I105" s="53">
        <f>'[2]Budget assumptions'!H392</f>
        <v>11230</v>
      </c>
      <c r="J105" s="53">
        <f>$I$105</f>
        <v>11230</v>
      </c>
      <c r="K105" s="53">
        <f t="shared" ref="K105:V105" si="23">$I$105</f>
        <v>11230</v>
      </c>
      <c r="L105" s="53">
        <f t="shared" si="23"/>
        <v>11230</v>
      </c>
      <c r="M105" s="52">
        <f>AVERAGE(I105:L105)</f>
        <v>11230</v>
      </c>
      <c r="N105" s="53">
        <f t="shared" si="23"/>
        <v>11230</v>
      </c>
      <c r="O105" s="53">
        <f t="shared" si="23"/>
        <v>11230</v>
      </c>
      <c r="P105" s="53">
        <f t="shared" si="23"/>
        <v>11230</v>
      </c>
      <c r="Q105" s="53">
        <f t="shared" si="23"/>
        <v>11230</v>
      </c>
      <c r="R105" s="52">
        <f>AVERAGE(N105:Q105)</f>
        <v>11230</v>
      </c>
      <c r="S105" s="53">
        <f t="shared" si="23"/>
        <v>11230</v>
      </c>
      <c r="T105" s="53">
        <f t="shared" si="23"/>
        <v>11230</v>
      </c>
      <c r="U105" s="53">
        <f t="shared" si="23"/>
        <v>11230</v>
      </c>
      <c r="V105" s="53">
        <f t="shared" si="23"/>
        <v>11230</v>
      </c>
      <c r="W105" s="52">
        <f>AVERAGE(S105:V105)</f>
        <v>11230</v>
      </c>
      <c r="X105" s="242"/>
      <c r="Y105" s="258"/>
      <c r="Z105" s="259"/>
    </row>
    <row r="106" spans="1:27" ht="23.4" x14ac:dyDescent="0.5">
      <c r="A106" s="236"/>
      <c r="B106" s="59"/>
      <c r="C106" s="59"/>
      <c r="D106" s="240"/>
      <c r="E106" s="286"/>
      <c r="F106" s="322"/>
      <c r="G106" s="241"/>
      <c r="H106" s="198" t="s">
        <v>370</v>
      </c>
      <c r="I106" s="53">
        <f>I104*I105</f>
        <v>0</v>
      </c>
      <c r="J106" s="53">
        <f>J104*J105</f>
        <v>0</v>
      </c>
      <c r="K106" s="53">
        <f>K104*K105</f>
        <v>22460</v>
      </c>
      <c r="L106" s="53">
        <f>L104*L105</f>
        <v>0</v>
      </c>
      <c r="M106" s="52">
        <f>SUM(I106:L106)</f>
        <v>22460</v>
      </c>
      <c r="N106" s="53">
        <f>N104*N105</f>
        <v>0</v>
      </c>
      <c r="O106" s="53">
        <f>O104*O105</f>
        <v>22460</v>
      </c>
      <c r="P106" s="53">
        <f>P104*P105</f>
        <v>0</v>
      </c>
      <c r="Q106" s="53">
        <f>Q104*Q105</f>
        <v>0</v>
      </c>
      <c r="R106" s="52">
        <f>SUM(N106:Q106)</f>
        <v>22460</v>
      </c>
      <c r="S106" s="53">
        <f>S104*S105</f>
        <v>0</v>
      </c>
      <c r="T106" s="53">
        <f>T104*T105</f>
        <v>0</v>
      </c>
      <c r="U106" s="53">
        <f>U104*U105</f>
        <v>0</v>
      </c>
      <c r="V106" s="53">
        <f>V104*V105</f>
        <v>0</v>
      </c>
      <c r="W106" s="52">
        <f>SUM(S106:V106)</f>
        <v>0</v>
      </c>
      <c r="X106" s="242"/>
      <c r="Y106" s="258"/>
      <c r="Z106" s="259"/>
    </row>
    <row r="107" spans="1:27" ht="17.100000000000001" customHeight="1" x14ac:dyDescent="0.5">
      <c r="A107" s="77" t="s">
        <v>154</v>
      </c>
      <c r="B107" s="77"/>
      <c r="C107" s="77"/>
      <c r="D107" s="246" t="s">
        <v>423</v>
      </c>
      <c r="E107" s="247"/>
      <c r="F107" s="247"/>
      <c r="G107" s="83"/>
      <c r="H107" s="84"/>
      <c r="I107" s="85">
        <f>SUM(I111,I115,I119,I123,I127,I131,I135,I139,I143)</f>
        <v>1297181.85029716</v>
      </c>
      <c r="J107" s="85">
        <f t="shared" ref="J107:W107" si="24">SUM(J111,J115,J119,J123,J127,J131,J135,J139,J143)</f>
        <v>7358</v>
      </c>
      <c r="K107" s="85">
        <f t="shared" si="24"/>
        <v>46658</v>
      </c>
      <c r="L107" s="85">
        <f t="shared" si="24"/>
        <v>16998</v>
      </c>
      <c r="M107" s="45">
        <f t="shared" si="24"/>
        <v>1368195.85029716</v>
      </c>
      <c r="N107" s="85">
        <f>SUM(N111,N115,N119,N123,N127,N131,N135,N139,N143)</f>
        <v>207029.10278021719</v>
      </c>
      <c r="O107" s="85">
        <f t="shared" si="24"/>
        <v>28603</v>
      </c>
      <c r="P107" s="85">
        <f t="shared" si="24"/>
        <v>15243</v>
      </c>
      <c r="Q107" s="85">
        <f t="shared" si="24"/>
        <v>15243</v>
      </c>
      <c r="R107" s="45">
        <f t="shared" si="24"/>
        <v>266118.10278021719</v>
      </c>
      <c r="S107" s="85">
        <f>SUM(S111,S115,S119,S123,S127,S131,S135,S139,S143)</f>
        <v>25000</v>
      </c>
      <c r="T107" s="85">
        <f t="shared" si="24"/>
        <v>11640</v>
      </c>
      <c r="U107" s="85">
        <f t="shared" si="24"/>
        <v>11640</v>
      </c>
      <c r="V107" s="85">
        <f t="shared" si="24"/>
        <v>0</v>
      </c>
      <c r="W107" s="45">
        <f t="shared" si="24"/>
        <v>48280</v>
      </c>
      <c r="X107" s="86">
        <f>SUM(X108:X143)</f>
        <v>1682593.9530773771</v>
      </c>
      <c r="Y107" s="64"/>
    </row>
    <row r="108" spans="1:27" ht="27" customHeight="1" x14ac:dyDescent="0.5">
      <c r="A108" s="236" t="s">
        <v>156</v>
      </c>
      <c r="B108" s="46">
        <v>47</v>
      </c>
      <c r="C108" s="55" t="s">
        <v>157</v>
      </c>
      <c r="D108" s="238" t="s">
        <v>424</v>
      </c>
      <c r="E108" s="237" t="s">
        <v>425</v>
      </c>
      <c r="F108" s="320" t="s">
        <v>160</v>
      </c>
      <c r="G108" s="241"/>
      <c r="H108" s="198" t="s">
        <v>366</v>
      </c>
      <c r="I108" s="48" t="s">
        <v>430</v>
      </c>
      <c r="J108" s="48" t="str">
        <f>I108</f>
        <v>Годовой комплект</v>
      </c>
      <c r="K108" s="48" t="str">
        <f>J108</f>
        <v>Годовой комплект</v>
      </c>
      <c r="L108" s="48" t="str">
        <f>K108</f>
        <v>Годовой комплект</v>
      </c>
      <c r="M108" s="56" t="str">
        <f>I108</f>
        <v>Годовой комплект</v>
      </c>
      <c r="N108" s="48" t="str">
        <f>M108</f>
        <v>Годовой комплект</v>
      </c>
      <c r="O108" s="48" t="str">
        <f>N108</f>
        <v>Годовой комплект</v>
      </c>
      <c r="P108" s="48" t="str">
        <f>O108</f>
        <v>Годовой комплект</v>
      </c>
      <c r="Q108" s="48" t="str">
        <f>P108</f>
        <v>Годовой комплект</v>
      </c>
      <c r="R108" s="56" t="str">
        <f>M108</f>
        <v>Годовой комплект</v>
      </c>
      <c r="S108" s="48" t="str">
        <f>R108</f>
        <v>Годовой комплект</v>
      </c>
      <c r="T108" s="48" t="str">
        <f>S108</f>
        <v>Годовой комплект</v>
      </c>
      <c r="U108" s="48" t="str">
        <f>T108</f>
        <v>Годовой комплект</v>
      </c>
      <c r="V108" s="48" t="str">
        <f>U108</f>
        <v>Годовой комплект</v>
      </c>
      <c r="W108" s="56" t="str">
        <f>R108</f>
        <v>Годовой комплект</v>
      </c>
      <c r="X108" s="242">
        <f>SUM(M111,R111,W111)</f>
        <v>926765.19179190858</v>
      </c>
      <c r="Y108" s="54"/>
      <c r="Z108" s="21"/>
      <c r="AA108" s="21"/>
    </row>
    <row r="109" spans="1:27" ht="21.3" customHeight="1" x14ac:dyDescent="0.5">
      <c r="A109" s="236"/>
      <c r="B109" s="46">
        <v>48</v>
      </c>
      <c r="C109" s="63" t="s">
        <v>134</v>
      </c>
      <c r="D109" s="239"/>
      <c r="E109" s="286"/>
      <c r="F109" s="321"/>
      <c r="G109" s="241"/>
      <c r="H109" s="198" t="s">
        <v>368</v>
      </c>
      <c r="I109" s="53">
        <v>1</v>
      </c>
      <c r="J109" s="53">
        <v>0</v>
      </c>
      <c r="K109" s="53">
        <v>0</v>
      </c>
      <c r="L109" s="53">
        <v>0</v>
      </c>
      <c r="M109" s="52">
        <f>SUM(I109:L109)</f>
        <v>1</v>
      </c>
      <c r="N109" s="53">
        <v>0</v>
      </c>
      <c r="O109" s="53">
        <v>0</v>
      </c>
      <c r="P109" s="53">
        <v>0</v>
      </c>
      <c r="Q109" s="53">
        <v>0</v>
      </c>
      <c r="R109" s="52">
        <f>SUM(N109:Q109)</f>
        <v>0</v>
      </c>
      <c r="S109" s="53">
        <v>0</v>
      </c>
      <c r="T109" s="53">
        <v>0</v>
      </c>
      <c r="U109" s="53">
        <v>0</v>
      </c>
      <c r="V109" s="53">
        <v>0</v>
      </c>
      <c r="W109" s="52">
        <f>SUM(S109:V109)</f>
        <v>0</v>
      </c>
      <c r="X109" s="242"/>
      <c r="Y109" s="54"/>
      <c r="Z109" s="21"/>
      <c r="AA109" s="21"/>
    </row>
    <row r="110" spans="1:27" ht="21.3" customHeight="1" x14ac:dyDescent="0.5">
      <c r="A110" s="236"/>
      <c r="B110" s="46"/>
      <c r="C110" s="46"/>
      <c r="D110" s="239"/>
      <c r="E110" s="286"/>
      <c r="F110" s="321"/>
      <c r="G110" s="241"/>
      <c r="H110" s="198" t="s">
        <v>367</v>
      </c>
      <c r="I110" s="53">
        <f>'[2]2.2.1_MDR_ 2020_2022_NEW'!E56</f>
        <v>926765.19179190858</v>
      </c>
      <c r="J110" s="53">
        <f>$I$110</f>
        <v>926765.19179190858</v>
      </c>
      <c r="K110" s="53">
        <f>$I$110</f>
        <v>926765.19179190858</v>
      </c>
      <c r="L110" s="53">
        <f>$I$110</f>
        <v>926765.19179190858</v>
      </c>
      <c r="M110" s="52">
        <f>AVERAGE(I110:L110)</f>
        <v>926765.19179190858</v>
      </c>
      <c r="N110" s="53">
        <v>0</v>
      </c>
      <c r="O110" s="53">
        <f>$N$110</f>
        <v>0</v>
      </c>
      <c r="P110" s="53">
        <f>$N$110</f>
        <v>0</v>
      </c>
      <c r="Q110" s="53">
        <f>$N$110</f>
        <v>0</v>
      </c>
      <c r="R110" s="52">
        <f>AVERAGE(N110:Q110)</f>
        <v>0</v>
      </c>
      <c r="S110" s="53">
        <v>0</v>
      </c>
      <c r="T110" s="53">
        <f>$S$110</f>
        <v>0</v>
      </c>
      <c r="U110" s="53">
        <f>$S$110</f>
        <v>0</v>
      </c>
      <c r="V110" s="53">
        <f>$S$110</f>
        <v>0</v>
      </c>
      <c r="W110" s="52">
        <f>AVERAGE(S110:V110)</f>
        <v>0</v>
      </c>
      <c r="X110" s="242"/>
      <c r="Y110" s="54"/>
      <c r="Z110" s="21"/>
      <c r="AA110" s="21"/>
    </row>
    <row r="111" spans="1:27" ht="21.3" customHeight="1" x14ac:dyDescent="0.5">
      <c r="A111" s="236"/>
      <c r="B111" s="46"/>
      <c r="C111" s="46"/>
      <c r="D111" s="240"/>
      <c r="E111" s="286"/>
      <c r="F111" s="322"/>
      <c r="G111" s="241"/>
      <c r="H111" s="198" t="s">
        <v>370</v>
      </c>
      <c r="I111" s="53">
        <f>I109*I110</f>
        <v>926765.19179190858</v>
      </c>
      <c r="J111" s="53">
        <f>J109*J110</f>
        <v>0</v>
      </c>
      <c r="K111" s="53">
        <f>K109*K110</f>
        <v>0</v>
      </c>
      <c r="L111" s="53">
        <f>L109*L110</f>
        <v>0</v>
      </c>
      <c r="M111" s="52">
        <f>SUM(I111:L111)</f>
        <v>926765.19179190858</v>
      </c>
      <c r="N111" s="53">
        <f>N109*N110</f>
        <v>0</v>
      </c>
      <c r="O111" s="53">
        <f>O109*O110</f>
        <v>0</v>
      </c>
      <c r="P111" s="53">
        <f>P109*P110</f>
        <v>0</v>
      </c>
      <c r="Q111" s="53">
        <f>Q109*Q110</f>
        <v>0</v>
      </c>
      <c r="R111" s="52">
        <f>SUM(N111:Q111)</f>
        <v>0</v>
      </c>
      <c r="S111" s="53">
        <f>S109*S110</f>
        <v>0</v>
      </c>
      <c r="T111" s="53">
        <f>T109*T110</f>
        <v>0</v>
      </c>
      <c r="U111" s="53">
        <f>U109*U110</f>
        <v>0</v>
      </c>
      <c r="V111" s="53">
        <f>V109*V110</f>
        <v>0</v>
      </c>
      <c r="W111" s="52">
        <f>SUM(S111:V111)</f>
        <v>0</v>
      </c>
      <c r="X111" s="242"/>
      <c r="Y111" s="54"/>
      <c r="Z111" s="21"/>
      <c r="AA111" s="21"/>
    </row>
    <row r="112" spans="1:27" ht="26.7" customHeight="1" x14ac:dyDescent="0.5">
      <c r="A112" s="236" t="s">
        <v>162</v>
      </c>
      <c r="B112" s="46">
        <v>49</v>
      </c>
      <c r="C112" s="63" t="s">
        <v>157</v>
      </c>
      <c r="D112" s="238" t="s">
        <v>426</v>
      </c>
      <c r="E112" s="237" t="s">
        <v>427</v>
      </c>
      <c r="F112" s="320" t="s">
        <v>164</v>
      </c>
      <c r="G112" s="241"/>
      <c r="H112" s="198" t="s">
        <v>366</v>
      </c>
      <c r="I112" s="48" t="s">
        <v>430</v>
      </c>
      <c r="J112" s="48" t="str">
        <f>I112</f>
        <v>Годовой комплект</v>
      </c>
      <c r="K112" s="48" t="str">
        <f>J112</f>
        <v>Годовой комплект</v>
      </c>
      <c r="L112" s="48" t="str">
        <f>K112</f>
        <v>Годовой комплект</v>
      </c>
      <c r="M112" s="56" t="str">
        <f>I112</f>
        <v>Годовой комплект</v>
      </c>
      <c r="N112" s="48" t="str">
        <f>M112</f>
        <v>Годовой комплект</v>
      </c>
      <c r="O112" s="48" t="str">
        <f>N112</f>
        <v>Годовой комплект</v>
      </c>
      <c r="P112" s="48" t="str">
        <f>O112</f>
        <v>Годовой комплект</v>
      </c>
      <c r="Q112" s="48" t="str">
        <f>P112</f>
        <v>Годовой комплект</v>
      </c>
      <c r="R112" s="56" t="str">
        <f>M112</f>
        <v>Годовой комплект</v>
      </c>
      <c r="S112" s="48" t="str">
        <f>R112</f>
        <v>Годовой комплект</v>
      </c>
      <c r="T112" s="48" t="str">
        <f>S112</f>
        <v>Годовой комплект</v>
      </c>
      <c r="U112" s="48" t="str">
        <f>T112</f>
        <v>Годовой комплект</v>
      </c>
      <c r="V112" s="48" t="str">
        <f>U112</f>
        <v>Годовой комплект</v>
      </c>
      <c r="W112" s="56" t="str">
        <f>R112</f>
        <v>Годовой комплект</v>
      </c>
      <c r="X112" s="242">
        <f>SUM(M115,R115,W115)</f>
        <v>525972.76128546847</v>
      </c>
      <c r="Y112" s="54"/>
      <c r="Z112" s="21"/>
      <c r="AA112" s="21"/>
    </row>
    <row r="113" spans="1:27" ht="23.1" customHeight="1" x14ac:dyDescent="0.5">
      <c r="A113" s="236"/>
      <c r="B113" s="46">
        <v>50</v>
      </c>
      <c r="C113" s="63" t="s">
        <v>134</v>
      </c>
      <c r="D113" s="239"/>
      <c r="E113" s="286"/>
      <c r="F113" s="321"/>
      <c r="G113" s="241"/>
      <c r="H113" s="198" t="s">
        <v>368</v>
      </c>
      <c r="I113" s="53">
        <v>1</v>
      </c>
      <c r="J113" s="53">
        <v>0</v>
      </c>
      <c r="K113" s="53">
        <v>0</v>
      </c>
      <c r="L113" s="53">
        <v>0</v>
      </c>
      <c r="M113" s="52">
        <f>SUM(I113:L113)</f>
        <v>1</v>
      </c>
      <c r="N113" s="214">
        <v>1</v>
      </c>
      <c r="O113" s="53">
        <v>0</v>
      </c>
      <c r="P113" s="53">
        <v>0</v>
      </c>
      <c r="Q113" s="53">
        <v>0</v>
      </c>
      <c r="R113" s="52">
        <f>SUM(N113:Q113)</f>
        <v>1</v>
      </c>
      <c r="S113" s="53">
        <v>0</v>
      </c>
      <c r="T113" s="53">
        <v>0</v>
      </c>
      <c r="U113" s="53">
        <v>0</v>
      </c>
      <c r="V113" s="53">
        <v>0</v>
      </c>
      <c r="W113" s="52">
        <f>SUM(S113:V113)</f>
        <v>0</v>
      </c>
      <c r="X113" s="242"/>
      <c r="Y113" s="54"/>
      <c r="Z113" s="21"/>
      <c r="AA113" s="21"/>
    </row>
    <row r="114" spans="1:27" ht="23.1" customHeight="1" x14ac:dyDescent="0.5">
      <c r="A114" s="236"/>
      <c r="B114" s="46"/>
      <c r="C114" s="46"/>
      <c r="D114" s="239"/>
      <c r="E114" s="286"/>
      <c r="F114" s="321"/>
      <c r="G114" s="241"/>
      <c r="H114" s="198" t="s">
        <v>367</v>
      </c>
      <c r="I114" s="53">
        <f>'[2]2.2.2_pre- &amp; XDR_2020_22_NEW'!E44</f>
        <v>340058.65850525134</v>
      </c>
      <c r="J114" s="53">
        <f>$I$114</f>
        <v>340058.65850525134</v>
      </c>
      <c r="K114" s="53">
        <f>$I$114</f>
        <v>340058.65850525134</v>
      </c>
      <c r="L114" s="53">
        <f>$I$114</f>
        <v>340058.65850525134</v>
      </c>
      <c r="M114" s="52">
        <f>AVERAGE(I114:L114)</f>
        <v>340058.65850525134</v>
      </c>
      <c r="N114" s="214">
        <f>'[3]WP&amp;B TB KZH 2020_2022'!$N$114</f>
        <v>185914.10278021719</v>
      </c>
      <c r="O114" s="53">
        <f>$N$114</f>
        <v>185914.10278021719</v>
      </c>
      <c r="P114" s="53">
        <f>$N$114</f>
        <v>185914.10278021719</v>
      </c>
      <c r="Q114" s="53">
        <f>$N$114</f>
        <v>185914.10278021719</v>
      </c>
      <c r="R114" s="52">
        <f>AVERAGE(N114:Q114)</f>
        <v>185914.10278021719</v>
      </c>
      <c r="S114" s="53">
        <f>'[2]2.2.2_pre- &amp; XDR_2020_22_NEW'!E128</f>
        <v>375415.50833936571</v>
      </c>
      <c r="T114" s="53">
        <f>$S$114</f>
        <v>375415.50833936571</v>
      </c>
      <c r="U114" s="53">
        <f>$S$114</f>
        <v>375415.50833936571</v>
      </c>
      <c r="V114" s="53">
        <f>$S$114</f>
        <v>375415.50833936571</v>
      </c>
      <c r="W114" s="52">
        <f>AVERAGE(S114:V114)</f>
        <v>375415.50833936571</v>
      </c>
      <c r="X114" s="242"/>
      <c r="Y114" s="54"/>
      <c r="Z114" s="21"/>
      <c r="AA114" s="21"/>
    </row>
    <row r="115" spans="1:27" ht="23.1" customHeight="1" x14ac:dyDescent="0.5">
      <c r="A115" s="236"/>
      <c r="B115" s="46"/>
      <c r="C115" s="46"/>
      <c r="D115" s="240"/>
      <c r="E115" s="286"/>
      <c r="F115" s="322"/>
      <c r="G115" s="241"/>
      <c r="H115" s="198" t="s">
        <v>370</v>
      </c>
      <c r="I115" s="53">
        <f>I113*I114</f>
        <v>340058.65850525134</v>
      </c>
      <c r="J115" s="53">
        <f>J113*J114</f>
        <v>0</v>
      </c>
      <c r="K115" s="53">
        <f>K113*K114</f>
        <v>0</v>
      </c>
      <c r="L115" s="53">
        <f>L113*L114</f>
        <v>0</v>
      </c>
      <c r="M115" s="52">
        <f>SUM(I115:L115)</f>
        <v>340058.65850525134</v>
      </c>
      <c r="N115" s="214">
        <f>N113*N114</f>
        <v>185914.10278021719</v>
      </c>
      <c r="O115" s="53">
        <f>O113*O114</f>
        <v>0</v>
      </c>
      <c r="P115" s="53">
        <f>P113*P114</f>
        <v>0</v>
      </c>
      <c r="Q115" s="53">
        <f>Q113*Q114</f>
        <v>0</v>
      </c>
      <c r="R115" s="52">
        <f>SUM(N115:Q115)</f>
        <v>185914.10278021719</v>
      </c>
      <c r="S115" s="53">
        <f>S113*S114</f>
        <v>0</v>
      </c>
      <c r="T115" s="53">
        <f>T113*T114</f>
        <v>0</v>
      </c>
      <c r="U115" s="53">
        <f>U113*U114</f>
        <v>0</v>
      </c>
      <c r="V115" s="53">
        <f>V113*V114</f>
        <v>0</v>
      </c>
      <c r="W115" s="52">
        <f>SUM(S115:V115)</f>
        <v>0</v>
      </c>
      <c r="X115" s="242"/>
      <c r="Y115" s="54"/>
      <c r="Z115" s="21"/>
      <c r="AA115" s="21"/>
    </row>
    <row r="116" spans="1:27" ht="24.6" customHeight="1" x14ac:dyDescent="0.5">
      <c r="A116" s="236" t="s">
        <v>165</v>
      </c>
      <c r="B116" s="57">
        <v>52</v>
      </c>
      <c r="C116" s="55" t="s">
        <v>166</v>
      </c>
      <c r="D116" s="238" t="s">
        <v>428</v>
      </c>
      <c r="E116" s="237" t="s">
        <v>429</v>
      </c>
      <c r="F116" s="323" t="s">
        <v>169</v>
      </c>
      <c r="G116" s="241"/>
      <c r="H116" s="198" t="s">
        <v>366</v>
      </c>
      <c r="I116" s="48" t="s">
        <v>369</v>
      </c>
      <c r="J116" s="48" t="str">
        <f>I116</f>
        <v>Год</v>
      </c>
      <c r="K116" s="48" t="str">
        <f>J116</f>
        <v>Год</v>
      </c>
      <c r="L116" s="48" t="str">
        <f>K116</f>
        <v>Год</v>
      </c>
      <c r="M116" s="56" t="str">
        <f>I116</f>
        <v>Год</v>
      </c>
      <c r="N116" s="48" t="str">
        <f>M116</f>
        <v>Год</v>
      </c>
      <c r="O116" s="48" t="str">
        <f>N116</f>
        <v>Год</v>
      </c>
      <c r="P116" s="48" t="str">
        <f>O116</f>
        <v>Год</v>
      </c>
      <c r="Q116" s="48" t="str">
        <f>P116</f>
        <v>Год</v>
      </c>
      <c r="R116" s="56" t="str">
        <f>M116</f>
        <v>Год</v>
      </c>
      <c r="S116" s="48" t="str">
        <f>R116</f>
        <v>Год</v>
      </c>
      <c r="T116" s="48" t="str">
        <f>S116</f>
        <v>Год</v>
      </c>
      <c r="U116" s="48" t="str">
        <f>T116</f>
        <v>Год</v>
      </c>
      <c r="V116" s="48" t="str">
        <f>U116</f>
        <v>Год</v>
      </c>
      <c r="W116" s="56" t="str">
        <f>R116</f>
        <v>Год</v>
      </c>
      <c r="X116" s="242">
        <f>SUM(M119,R119,W119)</f>
        <v>75000</v>
      </c>
      <c r="Y116" s="54"/>
    </row>
    <row r="117" spans="1:27" x14ac:dyDescent="0.5">
      <c r="A117" s="236"/>
      <c r="B117" s="58"/>
      <c r="C117" s="58"/>
      <c r="D117" s="239"/>
      <c r="E117" s="286"/>
      <c r="F117" s="324"/>
      <c r="G117" s="241"/>
      <c r="H117" s="198" t="s">
        <v>368</v>
      </c>
      <c r="I117" s="53">
        <v>1</v>
      </c>
      <c r="J117" s="53">
        <v>0</v>
      </c>
      <c r="K117" s="53">
        <v>0</v>
      </c>
      <c r="L117" s="53">
        <v>0</v>
      </c>
      <c r="M117" s="52">
        <f>SUM(I117:L117)</f>
        <v>1</v>
      </c>
      <c r="N117" s="53">
        <v>0</v>
      </c>
      <c r="O117" s="53">
        <v>1</v>
      </c>
      <c r="P117" s="53">
        <v>0</v>
      </c>
      <c r="Q117" s="53">
        <v>0</v>
      </c>
      <c r="R117" s="52">
        <f>SUM(N117:Q117)</f>
        <v>1</v>
      </c>
      <c r="S117" s="53">
        <v>1</v>
      </c>
      <c r="T117" s="53">
        <v>0</v>
      </c>
      <c r="U117" s="53">
        <v>0</v>
      </c>
      <c r="V117" s="53">
        <v>0</v>
      </c>
      <c r="W117" s="52">
        <f>SUM(S117:V117)</f>
        <v>1</v>
      </c>
      <c r="X117" s="242"/>
      <c r="Y117" s="54"/>
    </row>
    <row r="118" spans="1:27" ht="23.4" x14ac:dyDescent="0.5">
      <c r="A118" s="236"/>
      <c r="B118" s="58"/>
      <c r="C118" s="58"/>
      <c r="D118" s="239"/>
      <c r="E118" s="286"/>
      <c r="F118" s="324"/>
      <c r="G118" s="241"/>
      <c r="H118" s="198" t="s">
        <v>367</v>
      </c>
      <c r="I118" s="53">
        <f>25000</f>
        <v>25000</v>
      </c>
      <c r="J118" s="53">
        <f>25000</f>
        <v>25000</v>
      </c>
      <c r="K118" s="53">
        <f>25000</f>
        <v>25000</v>
      </c>
      <c r="L118" s="53">
        <f>25000</f>
        <v>25000</v>
      </c>
      <c r="M118" s="52">
        <f>AVERAGE(I118:L118)</f>
        <v>25000</v>
      </c>
      <c r="N118" s="53">
        <f>25000</f>
        <v>25000</v>
      </c>
      <c r="O118" s="53">
        <f>25000</f>
        <v>25000</v>
      </c>
      <c r="P118" s="53">
        <f>25000</f>
        <v>25000</v>
      </c>
      <c r="Q118" s="53">
        <f>25000</f>
        <v>25000</v>
      </c>
      <c r="R118" s="52">
        <f>AVERAGE(N118:Q118)</f>
        <v>25000</v>
      </c>
      <c r="S118" s="53">
        <f>25000</f>
        <v>25000</v>
      </c>
      <c r="T118" s="53">
        <f>25000</f>
        <v>25000</v>
      </c>
      <c r="U118" s="53">
        <f>25000</f>
        <v>25000</v>
      </c>
      <c r="V118" s="53">
        <f>25000</f>
        <v>25000</v>
      </c>
      <c r="W118" s="52">
        <f>AVERAGE(S118:V118)</f>
        <v>25000</v>
      </c>
      <c r="X118" s="242"/>
      <c r="Y118" s="54"/>
    </row>
    <row r="119" spans="1:27" ht="23.4" x14ac:dyDescent="0.5">
      <c r="A119" s="236"/>
      <c r="B119" s="59"/>
      <c r="C119" s="59"/>
      <c r="D119" s="240"/>
      <c r="E119" s="286"/>
      <c r="F119" s="325"/>
      <c r="G119" s="241"/>
      <c r="H119" s="198" t="s">
        <v>370</v>
      </c>
      <c r="I119" s="53">
        <f>I117*I118</f>
        <v>25000</v>
      </c>
      <c r="J119" s="53">
        <f>J117*J118</f>
        <v>0</v>
      </c>
      <c r="K119" s="53">
        <f>K117*K118</f>
        <v>0</v>
      </c>
      <c r="L119" s="53">
        <f>L117*L118</f>
        <v>0</v>
      </c>
      <c r="M119" s="52">
        <f>SUM(I119:L119)</f>
        <v>25000</v>
      </c>
      <c r="N119" s="53">
        <f>N117*N118</f>
        <v>0</v>
      </c>
      <c r="O119" s="53">
        <f>O117*O118</f>
        <v>25000</v>
      </c>
      <c r="P119" s="53">
        <f>P117*P118</f>
        <v>0</v>
      </c>
      <c r="Q119" s="53">
        <f>Q117*Q118</f>
        <v>0</v>
      </c>
      <c r="R119" s="52">
        <f>SUM(N119:Q119)</f>
        <v>25000</v>
      </c>
      <c r="S119" s="53">
        <f>S117*S118</f>
        <v>25000</v>
      </c>
      <c r="T119" s="53">
        <f>T117*T118</f>
        <v>0</v>
      </c>
      <c r="U119" s="53">
        <f>U117*U118</f>
        <v>0</v>
      </c>
      <c r="V119" s="53">
        <f>V117*V118</f>
        <v>0</v>
      </c>
      <c r="W119" s="52">
        <f>SUM(S119:V119)</f>
        <v>25000</v>
      </c>
      <c r="X119" s="242"/>
      <c r="Y119" s="54"/>
    </row>
    <row r="120" spans="1:27" ht="25.8" customHeight="1" x14ac:dyDescent="0.5">
      <c r="A120" s="236" t="s">
        <v>170</v>
      </c>
      <c r="B120" s="46">
        <v>51</v>
      </c>
      <c r="C120" s="55" t="s">
        <v>129</v>
      </c>
      <c r="D120" s="238" t="s">
        <v>431</v>
      </c>
      <c r="E120" s="237" t="s">
        <v>433</v>
      </c>
      <c r="F120" s="320" t="s">
        <v>172</v>
      </c>
      <c r="G120" s="241"/>
      <c r="H120" s="198" t="s">
        <v>366</v>
      </c>
      <c r="I120" s="48" t="s">
        <v>430</v>
      </c>
      <c r="J120" s="48" t="str">
        <f>I120</f>
        <v>Годовой комплект</v>
      </c>
      <c r="K120" s="48" t="str">
        <f>J120</f>
        <v>Годовой комплект</v>
      </c>
      <c r="L120" s="48" t="str">
        <f>K120</f>
        <v>Годовой комплект</v>
      </c>
      <c r="M120" s="56" t="str">
        <f>I120</f>
        <v>Годовой комплект</v>
      </c>
      <c r="N120" s="48" t="str">
        <f>M120</f>
        <v>Годовой комплект</v>
      </c>
      <c r="O120" s="48" t="str">
        <f>N120</f>
        <v>Годовой комплект</v>
      </c>
      <c r="P120" s="48" t="str">
        <f>O120</f>
        <v>Годовой комплект</v>
      </c>
      <c r="Q120" s="48" t="str">
        <f>P120</f>
        <v>Годовой комплект</v>
      </c>
      <c r="R120" s="56" t="str">
        <f>M120</f>
        <v>Годовой комплект</v>
      </c>
      <c r="S120" s="48" t="str">
        <f>R120</f>
        <v>Годовой комплект</v>
      </c>
      <c r="T120" s="48" t="str">
        <f>S120</f>
        <v>Годовой комплект</v>
      </c>
      <c r="U120" s="48" t="str">
        <f>T120</f>
        <v>Годовой комплект</v>
      </c>
      <c r="V120" s="48" t="str">
        <f>U120</f>
        <v>Годовой комплект</v>
      </c>
      <c r="W120" s="56" t="str">
        <f>R120</f>
        <v>Годовой комплект</v>
      </c>
      <c r="X120" s="242">
        <f>SUM(M123,R123,W123)</f>
        <v>9828.0000000000018</v>
      </c>
      <c r="Y120" s="54"/>
      <c r="Z120" s="21"/>
      <c r="AA120" s="21"/>
    </row>
    <row r="121" spans="1:27" x14ac:dyDescent="0.5">
      <c r="A121" s="236"/>
      <c r="B121" s="46"/>
      <c r="C121" s="46"/>
      <c r="D121" s="239"/>
      <c r="E121" s="286"/>
      <c r="F121" s="321"/>
      <c r="G121" s="241"/>
      <c r="H121" s="198" t="s">
        <v>368</v>
      </c>
      <c r="I121" s="53">
        <f>ROUND('[2]TB cases prisons 2020_2022'!$N$100*25%,0)</f>
        <v>78</v>
      </c>
      <c r="J121" s="53">
        <f>ROUND('[2]TB cases prisons 2020_2022'!$N$100*25%,0)</f>
        <v>78</v>
      </c>
      <c r="K121" s="53">
        <f>ROUND('[2]TB cases prisons 2020_2022'!$N$100*25%,0)</f>
        <v>78</v>
      </c>
      <c r="L121" s="53">
        <f>ROUND('[2]TB cases prisons 2020_2022'!$N$100*25%,0)</f>
        <v>78</v>
      </c>
      <c r="M121" s="52">
        <f>SUM(I121:L121)</f>
        <v>312</v>
      </c>
      <c r="N121" s="53">
        <f>ROUND(('[2]TB cases prisons 2020_2022'!O97+'[2]TB cases prisons 2020_2022'!O99)*25%,0)</f>
        <v>13</v>
      </c>
      <c r="O121" s="53">
        <f>ROUND(('[2]TB cases prisons 2020_2022'!O97+'[2]TB cases prisons 2020_2022'!O99)*25%,0)</f>
        <v>13</v>
      </c>
      <c r="P121" s="53">
        <f>ROUND(('[2]TB cases prisons 2020_2022'!O97+'[2]TB cases prisons 2020_2022'!O99)*25%,0)</f>
        <v>13</v>
      </c>
      <c r="Q121" s="53">
        <f>ROUND(('[2]TB cases prisons 2020_2022'!O97+'[2]TB cases prisons 2020_2022'!O99)*25%,0)</f>
        <v>13</v>
      </c>
      <c r="R121" s="52">
        <f>SUM(N121:Q121)</f>
        <v>52</v>
      </c>
      <c r="S121" s="53">
        <v>0</v>
      </c>
      <c r="T121" s="53">
        <v>0</v>
      </c>
      <c r="U121" s="53">
        <v>0</v>
      </c>
      <c r="V121" s="53">
        <v>0</v>
      </c>
      <c r="W121" s="52">
        <f>SUM(S121:V121)</f>
        <v>0</v>
      </c>
      <c r="X121" s="242"/>
      <c r="Y121" s="54"/>
      <c r="Z121" s="21"/>
      <c r="AA121" s="21"/>
    </row>
    <row r="122" spans="1:27" ht="23.4" x14ac:dyDescent="0.5">
      <c r="A122" s="236"/>
      <c r="B122" s="46"/>
      <c r="C122" s="46"/>
      <c r="D122" s="239"/>
      <c r="E122" s="286"/>
      <c r="F122" s="321"/>
      <c r="G122" s="241"/>
      <c r="H122" s="198" t="s">
        <v>367</v>
      </c>
      <c r="I122" s="53">
        <f>'[2]Budget assumptions'!H402</f>
        <v>27.000000000000004</v>
      </c>
      <c r="J122" s="53">
        <f>$I$122</f>
        <v>27.000000000000004</v>
      </c>
      <c r="K122" s="53">
        <f>$I$122</f>
        <v>27.000000000000004</v>
      </c>
      <c r="L122" s="53">
        <f>$I$122</f>
        <v>27.000000000000004</v>
      </c>
      <c r="M122" s="52">
        <f>AVERAGE(I122:L122)</f>
        <v>27.000000000000004</v>
      </c>
      <c r="N122" s="53">
        <f>$I$122</f>
        <v>27.000000000000004</v>
      </c>
      <c r="O122" s="53">
        <f>$I$122</f>
        <v>27.000000000000004</v>
      </c>
      <c r="P122" s="53">
        <f>$I$122</f>
        <v>27.000000000000004</v>
      </c>
      <c r="Q122" s="53">
        <f>$I$122</f>
        <v>27.000000000000004</v>
      </c>
      <c r="R122" s="52">
        <f>AVERAGE(N122:Q122)</f>
        <v>27.000000000000004</v>
      </c>
      <c r="S122" s="53">
        <f>$I$122</f>
        <v>27.000000000000004</v>
      </c>
      <c r="T122" s="53">
        <f>$I$122</f>
        <v>27.000000000000004</v>
      </c>
      <c r="U122" s="53">
        <f>$I$122</f>
        <v>27.000000000000004</v>
      </c>
      <c r="V122" s="53">
        <f>$I$122</f>
        <v>27.000000000000004</v>
      </c>
      <c r="W122" s="52">
        <f>AVERAGE(S122:V122)</f>
        <v>27.000000000000004</v>
      </c>
      <c r="X122" s="242"/>
      <c r="Y122" s="54"/>
      <c r="Z122" s="21"/>
      <c r="AA122" s="21"/>
    </row>
    <row r="123" spans="1:27" ht="23.4" x14ac:dyDescent="0.5">
      <c r="A123" s="236"/>
      <c r="B123" s="46"/>
      <c r="C123" s="46"/>
      <c r="D123" s="240"/>
      <c r="E123" s="286"/>
      <c r="F123" s="322"/>
      <c r="G123" s="241"/>
      <c r="H123" s="198" t="s">
        <v>370</v>
      </c>
      <c r="I123" s="53">
        <f>I121*I122</f>
        <v>2106.0000000000005</v>
      </c>
      <c r="J123" s="53">
        <f>J121*J122</f>
        <v>2106.0000000000005</v>
      </c>
      <c r="K123" s="53">
        <f>K121*K122</f>
        <v>2106.0000000000005</v>
      </c>
      <c r="L123" s="53">
        <f>L121*L122</f>
        <v>2106.0000000000005</v>
      </c>
      <c r="M123" s="52">
        <f>SUM(I123:L123)</f>
        <v>8424.0000000000018</v>
      </c>
      <c r="N123" s="53">
        <f>N121*N122</f>
        <v>351.00000000000006</v>
      </c>
      <c r="O123" s="53">
        <f>O121*O122</f>
        <v>351.00000000000006</v>
      </c>
      <c r="P123" s="53">
        <f>P121*P122</f>
        <v>351.00000000000006</v>
      </c>
      <c r="Q123" s="53">
        <f>Q121*Q122</f>
        <v>351.00000000000006</v>
      </c>
      <c r="R123" s="52">
        <f>SUM(N123:Q123)</f>
        <v>1404.0000000000002</v>
      </c>
      <c r="S123" s="53">
        <f>S121*S122</f>
        <v>0</v>
      </c>
      <c r="T123" s="53">
        <f>T121*T122</f>
        <v>0</v>
      </c>
      <c r="U123" s="53">
        <f>U121*U122</f>
        <v>0</v>
      </c>
      <c r="V123" s="53">
        <f>V121*V122</f>
        <v>0</v>
      </c>
      <c r="W123" s="52">
        <f>SUM(S123:V123)</f>
        <v>0</v>
      </c>
      <c r="X123" s="242"/>
      <c r="Y123" s="54"/>
      <c r="Z123" s="21"/>
      <c r="AA123" s="21"/>
    </row>
    <row r="124" spans="1:27" ht="24.6" customHeight="1" x14ac:dyDescent="0.5">
      <c r="A124" s="236" t="s">
        <v>173</v>
      </c>
      <c r="B124" s="57">
        <v>53</v>
      </c>
      <c r="C124" s="55" t="s">
        <v>66</v>
      </c>
      <c r="D124" s="238" t="s">
        <v>434</v>
      </c>
      <c r="E124" s="237" t="s">
        <v>435</v>
      </c>
      <c r="F124" s="320" t="s">
        <v>88</v>
      </c>
      <c r="G124" s="241"/>
      <c r="H124" s="198" t="s">
        <v>366</v>
      </c>
      <c r="I124" s="48" t="s">
        <v>381</v>
      </c>
      <c r="J124" s="48" t="str">
        <f>I124</f>
        <v>Курс обучения</v>
      </c>
      <c r="K124" s="48" t="str">
        <f>J124</f>
        <v>Курс обучения</v>
      </c>
      <c r="L124" s="48" t="str">
        <f>K124</f>
        <v>Курс обучения</v>
      </c>
      <c r="M124" s="56" t="str">
        <f>I124</f>
        <v>Курс обучения</v>
      </c>
      <c r="N124" s="48" t="str">
        <f>M124</f>
        <v>Курс обучения</v>
      </c>
      <c r="O124" s="48" t="str">
        <f>N124</f>
        <v>Курс обучения</v>
      </c>
      <c r="P124" s="48" t="str">
        <f>O124</f>
        <v>Курс обучения</v>
      </c>
      <c r="Q124" s="48" t="str">
        <f>P124</f>
        <v>Курс обучения</v>
      </c>
      <c r="R124" s="56" t="str">
        <f>M124</f>
        <v>Курс обучения</v>
      </c>
      <c r="S124" s="48" t="str">
        <f>R124</f>
        <v>Курс обучения</v>
      </c>
      <c r="T124" s="48" t="str">
        <f>S124</f>
        <v>Курс обучения</v>
      </c>
      <c r="U124" s="48" t="str">
        <f>T124</f>
        <v>Курс обучения</v>
      </c>
      <c r="V124" s="48" t="str">
        <f>U124</f>
        <v>Курс обучения</v>
      </c>
      <c r="W124" s="56" t="str">
        <f>R124</f>
        <v>Курс обучения</v>
      </c>
      <c r="X124" s="242">
        <f>SUM(M127,R127,W127)</f>
        <v>69840</v>
      </c>
      <c r="Y124" s="54"/>
    </row>
    <row r="125" spans="1:27" x14ac:dyDescent="0.5">
      <c r="A125" s="236"/>
      <c r="B125" s="58"/>
      <c r="C125" s="58"/>
      <c r="D125" s="239"/>
      <c r="E125" s="286"/>
      <c r="F125" s="321"/>
      <c r="G125" s="241"/>
      <c r="H125" s="198" t="s">
        <v>368</v>
      </c>
      <c r="I125" s="53">
        <v>0</v>
      </c>
      <c r="J125" s="53">
        <v>0</v>
      </c>
      <c r="K125" s="53">
        <v>1</v>
      </c>
      <c r="L125" s="53">
        <v>1</v>
      </c>
      <c r="M125" s="52">
        <f>SUM(I125:L125)</f>
        <v>2</v>
      </c>
      <c r="N125" s="53">
        <v>0</v>
      </c>
      <c r="O125" s="53">
        <v>0</v>
      </c>
      <c r="P125" s="53">
        <v>1</v>
      </c>
      <c r="Q125" s="53">
        <v>1</v>
      </c>
      <c r="R125" s="52">
        <f>SUM(N125:Q125)</f>
        <v>2</v>
      </c>
      <c r="S125" s="53">
        <v>0</v>
      </c>
      <c r="T125" s="53">
        <v>1</v>
      </c>
      <c r="U125" s="53">
        <v>1</v>
      </c>
      <c r="V125" s="53">
        <v>0</v>
      </c>
      <c r="W125" s="52">
        <f>SUM(S125:V125)</f>
        <v>2</v>
      </c>
      <c r="X125" s="242"/>
      <c r="Y125" s="54"/>
    </row>
    <row r="126" spans="1:27" ht="23.4" x14ac:dyDescent="0.5">
      <c r="A126" s="236"/>
      <c r="B126" s="58"/>
      <c r="C126" s="58"/>
      <c r="D126" s="239"/>
      <c r="E126" s="286"/>
      <c r="F126" s="321"/>
      <c r="G126" s="241"/>
      <c r="H126" s="198" t="s">
        <v>367</v>
      </c>
      <c r="I126" s="53">
        <f>'[2]Budget assumptions'!H424</f>
        <v>11640</v>
      </c>
      <c r="J126" s="53">
        <f>$I$126</f>
        <v>11640</v>
      </c>
      <c r="K126" s="53">
        <f>$I$126</f>
        <v>11640</v>
      </c>
      <c r="L126" s="53">
        <f>$I$126</f>
        <v>11640</v>
      </c>
      <c r="M126" s="52">
        <f>AVERAGE(I126:L126)</f>
        <v>11640</v>
      </c>
      <c r="N126" s="53">
        <f>$I$126</f>
        <v>11640</v>
      </c>
      <c r="O126" s="53">
        <f>$I$126</f>
        <v>11640</v>
      </c>
      <c r="P126" s="53">
        <f>$I$126</f>
        <v>11640</v>
      </c>
      <c r="Q126" s="53">
        <f>$I$126</f>
        <v>11640</v>
      </c>
      <c r="R126" s="52">
        <f>AVERAGE(N126:Q126)</f>
        <v>11640</v>
      </c>
      <c r="S126" s="53">
        <f>$I$126</f>
        <v>11640</v>
      </c>
      <c r="T126" s="53">
        <f>$I$126</f>
        <v>11640</v>
      </c>
      <c r="U126" s="53">
        <f>$I$126</f>
        <v>11640</v>
      </c>
      <c r="V126" s="53">
        <f>$I$126</f>
        <v>11640</v>
      </c>
      <c r="W126" s="52">
        <f>AVERAGE(S126:V126)</f>
        <v>11640</v>
      </c>
      <c r="X126" s="242"/>
      <c r="Y126" s="54"/>
    </row>
    <row r="127" spans="1:27" ht="23.4" x14ac:dyDescent="0.5">
      <c r="A127" s="236"/>
      <c r="B127" s="59"/>
      <c r="C127" s="59"/>
      <c r="D127" s="240"/>
      <c r="E127" s="286"/>
      <c r="F127" s="322"/>
      <c r="G127" s="241"/>
      <c r="H127" s="198" t="s">
        <v>370</v>
      </c>
      <c r="I127" s="53">
        <f>I125*I126</f>
        <v>0</v>
      </c>
      <c r="J127" s="53">
        <f>J125*J126</f>
        <v>0</v>
      </c>
      <c r="K127" s="53">
        <f>K125*K126</f>
        <v>11640</v>
      </c>
      <c r="L127" s="53">
        <f>L125*L126</f>
        <v>11640</v>
      </c>
      <c r="M127" s="52">
        <f>SUM(I127:L127)</f>
        <v>23280</v>
      </c>
      <c r="N127" s="53">
        <f>N125*N126</f>
        <v>0</v>
      </c>
      <c r="O127" s="53">
        <f>O125*O126</f>
        <v>0</v>
      </c>
      <c r="P127" s="53">
        <f>P125*P126</f>
        <v>11640</v>
      </c>
      <c r="Q127" s="53">
        <f>Q125*Q126</f>
        <v>11640</v>
      </c>
      <c r="R127" s="52">
        <f>SUM(N127:Q127)</f>
        <v>23280</v>
      </c>
      <c r="S127" s="53">
        <f>S125*S126</f>
        <v>0</v>
      </c>
      <c r="T127" s="53">
        <f>T125*T126</f>
        <v>11640</v>
      </c>
      <c r="U127" s="53">
        <f>U125*U126</f>
        <v>11640</v>
      </c>
      <c r="V127" s="53">
        <f>V125*V126</f>
        <v>0</v>
      </c>
      <c r="W127" s="52">
        <f>SUM(S127:V127)</f>
        <v>23280</v>
      </c>
      <c r="X127" s="242"/>
      <c r="Y127" s="54"/>
    </row>
    <row r="128" spans="1:27" ht="23.7" customHeight="1" x14ac:dyDescent="0.5">
      <c r="A128" s="236" t="s">
        <v>176</v>
      </c>
      <c r="B128" s="46">
        <v>58</v>
      </c>
      <c r="C128" s="55" t="s">
        <v>90</v>
      </c>
      <c r="D128" s="238" t="s">
        <v>436</v>
      </c>
      <c r="E128" s="237" t="s">
        <v>437</v>
      </c>
      <c r="F128" s="320" t="s">
        <v>179</v>
      </c>
      <c r="G128" s="241"/>
      <c r="H128" s="198" t="s">
        <v>366</v>
      </c>
      <c r="I128" s="48" t="s">
        <v>383</v>
      </c>
      <c r="J128" s="48" t="str">
        <f>I128</f>
        <v>Техническая помощь</v>
      </c>
      <c r="K128" s="48" t="str">
        <f>J128</f>
        <v>Техническая помощь</v>
      </c>
      <c r="L128" s="48" t="str">
        <f>K128</f>
        <v>Техническая помощь</v>
      </c>
      <c r="M128" s="56" t="str">
        <f>I128</f>
        <v>Техническая помощь</v>
      </c>
      <c r="N128" s="48" t="str">
        <f>M128</f>
        <v>Техническая помощь</v>
      </c>
      <c r="O128" s="48" t="str">
        <f>N128</f>
        <v>Техническая помощь</v>
      </c>
      <c r="P128" s="48" t="str">
        <f>O128</f>
        <v>Техническая помощь</v>
      </c>
      <c r="Q128" s="48" t="str">
        <f>P128</f>
        <v>Техническая помощь</v>
      </c>
      <c r="R128" s="56" t="str">
        <f>M128</f>
        <v>Техническая помощь</v>
      </c>
      <c r="S128" s="48" t="str">
        <f>R128</f>
        <v>Техническая помощь</v>
      </c>
      <c r="T128" s="48" t="str">
        <f>S128</f>
        <v>Техническая помощь</v>
      </c>
      <c r="U128" s="48" t="str">
        <f>T128</f>
        <v>Техническая помощь</v>
      </c>
      <c r="V128" s="48" t="str">
        <f>U128</f>
        <v>Техническая помощь</v>
      </c>
      <c r="W128" s="56" t="str">
        <f>R128</f>
        <v>Техническая помощь</v>
      </c>
      <c r="X128" s="242">
        <f>SUM(M131,R131,W131)</f>
        <v>5000</v>
      </c>
      <c r="Y128" s="64"/>
      <c r="Z128" s="62"/>
    </row>
    <row r="129" spans="1:26" ht="15.9" customHeight="1" x14ac:dyDescent="0.5">
      <c r="A129" s="236"/>
      <c r="B129" s="46"/>
      <c r="C129" s="46"/>
      <c r="D129" s="239"/>
      <c r="E129" s="286"/>
      <c r="F129" s="321"/>
      <c r="G129" s="241"/>
      <c r="H129" s="198" t="s">
        <v>368</v>
      </c>
      <c r="I129" s="53">
        <v>0</v>
      </c>
      <c r="J129" s="51">
        <v>0.4</v>
      </c>
      <c r="K129" s="51">
        <v>0.6</v>
      </c>
      <c r="L129" s="53">
        <v>0</v>
      </c>
      <c r="M129" s="52">
        <f>SUM(I129:L129)</f>
        <v>1</v>
      </c>
      <c r="N129" s="53">
        <v>0</v>
      </c>
      <c r="O129" s="53">
        <v>0</v>
      </c>
      <c r="P129" s="53">
        <v>0</v>
      </c>
      <c r="Q129" s="53">
        <v>0</v>
      </c>
      <c r="R129" s="52">
        <f>SUM(N129:Q129)</f>
        <v>0</v>
      </c>
      <c r="S129" s="53">
        <v>0</v>
      </c>
      <c r="T129" s="53">
        <v>0</v>
      </c>
      <c r="U129" s="53">
        <v>0</v>
      </c>
      <c r="V129" s="53">
        <v>0</v>
      </c>
      <c r="W129" s="52">
        <f>SUM(S129:V129)</f>
        <v>0</v>
      </c>
      <c r="X129" s="242"/>
      <c r="Y129" s="64"/>
      <c r="Z129" s="62"/>
    </row>
    <row r="130" spans="1:26" ht="22.8" customHeight="1" x14ac:dyDescent="0.5">
      <c r="A130" s="236"/>
      <c r="B130" s="46"/>
      <c r="C130" s="46"/>
      <c r="D130" s="239"/>
      <c r="E130" s="286"/>
      <c r="F130" s="321"/>
      <c r="G130" s="241"/>
      <c r="H130" s="198" t="s">
        <v>367</v>
      </c>
      <c r="I130" s="53">
        <v>5000</v>
      </c>
      <c r="J130" s="53">
        <f>$I$130</f>
        <v>5000</v>
      </c>
      <c r="K130" s="53">
        <f t="shared" ref="K130:V130" si="25">$I$130</f>
        <v>5000</v>
      </c>
      <c r="L130" s="53">
        <f t="shared" si="25"/>
        <v>5000</v>
      </c>
      <c r="M130" s="52">
        <f>AVERAGE(I130:L130)</f>
        <v>5000</v>
      </c>
      <c r="N130" s="53">
        <f t="shared" si="25"/>
        <v>5000</v>
      </c>
      <c r="O130" s="53">
        <f t="shared" si="25"/>
        <v>5000</v>
      </c>
      <c r="P130" s="53">
        <f t="shared" si="25"/>
        <v>5000</v>
      </c>
      <c r="Q130" s="53">
        <f t="shared" si="25"/>
        <v>5000</v>
      </c>
      <c r="R130" s="52">
        <f>AVERAGE(N130:Q130)</f>
        <v>5000</v>
      </c>
      <c r="S130" s="53">
        <f t="shared" si="25"/>
        <v>5000</v>
      </c>
      <c r="T130" s="53">
        <f t="shared" si="25"/>
        <v>5000</v>
      </c>
      <c r="U130" s="53">
        <f t="shared" si="25"/>
        <v>5000</v>
      </c>
      <c r="V130" s="53">
        <f t="shared" si="25"/>
        <v>5000</v>
      </c>
      <c r="W130" s="52">
        <f>AVERAGE(S130:V130)</f>
        <v>5000</v>
      </c>
      <c r="X130" s="242"/>
      <c r="Y130" s="64"/>
      <c r="Z130" s="62"/>
    </row>
    <row r="131" spans="1:26" ht="22.8" customHeight="1" x14ac:dyDescent="0.5">
      <c r="A131" s="236"/>
      <c r="B131" s="46"/>
      <c r="C131" s="46"/>
      <c r="D131" s="240"/>
      <c r="E131" s="286"/>
      <c r="F131" s="322"/>
      <c r="G131" s="241"/>
      <c r="H131" s="198" t="s">
        <v>370</v>
      </c>
      <c r="I131" s="53">
        <f>I129*I130</f>
        <v>0</v>
      </c>
      <c r="J131" s="53">
        <f>J129*J130</f>
        <v>2000</v>
      </c>
      <c r="K131" s="53">
        <f>K129*K130</f>
        <v>3000</v>
      </c>
      <c r="L131" s="53">
        <f>L129*L130</f>
        <v>0</v>
      </c>
      <c r="M131" s="52">
        <f>SUM(I131:L131)</f>
        <v>5000</v>
      </c>
      <c r="N131" s="53">
        <f>N129*N130</f>
        <v>0</v>
      </c>
      <c r="O131" s="53">
        <f>O129*O130</f>
        <v>0</v>
      </c>
      <c r="P131" s="53">
        <f>P129*P130</f>
        <v>0</v>
      </c>
      <c r="Q131" s="53">
        <f>Q129*Q130</f>
        <v>0</v>
      </c>
      <c r="R131" s="52">
        <f>SUM(N131:Q131)</f>
        <v>0</v>
      </c>
      <c r="S131" s="53">
        <f>S129*S130</f>
        <v>0</v>
      </c>
      <c r="T131" s="53">
        <f>T129*T130</f>
        <v>0</v>
      </c>
      <c r="U131" s="53">
        <f>U129*U130</f>
        <v>0</v>
      </c>
      <c r="V131" s="53">
        <f>V129*V130</f>
        <v>0</v>
      </c>
      <c r="W131" s="52">
        <f>SUM(S131:V131)</f>
        <v>0</v>
      </c>
      <c r="X131" s="242"/>
      <c r="Y131" s="64"/>
      <c r="Z131" s="62"/>
    </row>
    <row r="132" spans="1:26" ht="17.100000000000001" customHeight="1" x14ac:dyDescent="0.5">
      <c r="A132" s="236" t="s">
        <v>180</v>
      </c>
      <c r="B132" s="57">
        <v>61</v>
      </c>
      <c r="C132" s="55" t="s">
        <v>51</v>
      </c>
      <c r="D132" s="238" t="s">
        <v>439</v>
      </c>
      <c r="E132" s="237" t="s">
        <v>440</v>
      </c>
      <c r="F132" s="326" t="s">
        <v>116</v>
      </c>
      <c r="G132" s="241"/>
      <c r="H132" s="198" t="s">
        <v>366</v>
      </c>
      <c r="I132" s="48" t="s">
        <v>438</v>
      </c>
      <c r="J132" s="48" t="str">
        <f>I132</f>
        <v>Квартал</v>
      </c>
      <c r="K132" s="48" t="str">
        <f>J132</f>
        <v>Квартал</v>
      </c>
      <c r="L132" s="48" t="str">
        <f>K132</f>
        <v>Квартал</v>
      </c>
      <c r="M132" s="56" t="str">
        <f>I132</f>
        <v>Квартал</v>
      </c>
      <c r="N132" s="48" t="str">
        <f>M132</f>
        <v>Квартал</v>
      </c>
      <c r="O132" s="48" t="str">
        <f>N132</f>
        <v>Квартал</v>
      </c>
      <c r="P132" s="48" t="str">
        <f>O132</f>
        <v>Квартал</v>
      </c>
      <c r="Q132" s="48" t="str">
        <f>P132</f>
        <v>Квартал</v>
      </c>
      <c r="R132" s="56" t="str">
        <f>M132</f>
        <v>Квартал</v>
      </c>
      <c r="S132" s="48" t="str">
        <f>R132</f>
        <v>Квартал</v>
      </c>
      <c r="T132" s="48" t="str">
        <f>S132</f>
        <v>Квартал</v>
      </c>
      <c r="U132" s="48" t="str">
        <f>T132</f>
        <v>Квартал</v>
      </c>
      <c r="V132" s="48" t="str">
        <f>U132</f>
        <v>Квартал</v>
      </c>
      <c r="W132" s="56" t="str">
        <f>R132</f>
        <v>Квартал</v>
      </c>
      <c r="X132" s="242">
        <f>SUM(M135,R135,W135)</f>
        <v>26016</v>
      </c>
      <c r="Y132" s="64"/>
      <c r="Z132" s="62"/>
    </row>
    <row r="133" spans="1:26" x14ac:dyDescent="0.5">
      <c r="A133" s="236"/>
      <c r="B133" s="58"/>
      <c r="C133" s="58"/>
      <c r="D133" s="239"/>
      <c r="E133" s="286"/>
      <c r="F133" s="327"/>
      <c r="G133" s="241"/>
      <c r="H133" s="198" t="s">
        <v>368</v>
      </c>
      <c r="I133" s="51">
        <v>3</v>
      </c>
      <c r="J133" s="51">
        <v>3</v>
      </c>
      <c r="K133" s="51">
        <v>3</v>
      </c>
      <c r="L133" s="51">
        <v>3</v>
      </c>
      <c r="M133" s="52">
        <f>SUM(I133:L133)</f>
        <v>12</v>
      </c>
      <c r="N133" s="51">
        <v>3</v>
      </c>
      <c r="O133" s="51">
        <v>3</v>
      </c>
      <c r="P133" s="51">
        <v>3</v>
      </c>
      <c r="Q133" s="51">
        <v>3</v>
      </c>
      <c r="R133" s="52">
        <f>SUM(N133:Q133)</f>
        <v>12</v>
      </c>
      <c r="S133" s="53">
        <v>0</v>
      </c>
      <c r="T133" s="53">
        <v>0</v>
      </c>
      <c r="U133" s="53">
        <v>0</v>
      </c>
      <c r="V133" s="53">
        <v>0</v>
      </c>
      <c r="W133" s="52">
        <f>SUM(S133:V133)</f>
        <v>0</v>
      </c>
      <c r="X133" s="242"/>
      <c r="Y133" s="64"/>
      <c r="Z133" s="62"/>
    </row>
    <row r="134" spans="1:26" ht="23.4" x14ac:dyDescent="0.5">
      <c r="A134" s="236"/>
      <c r="B134" s="58"/>
      <c r="C134" s="58"/>
      <c r="D134" s="239"/>
      <c r="E134" s="286"/>
      <c r="F134" s="327"/>
      <c r="G134" s="241"/>
      <c r="H134" s="198" t="s">
        <v>367</v>
      </c>
      <c r="I134" s="53">
        <f>'[2]Unit costs'!E5</f>
        <v>1084</v>
      </c>
      <c r="J134" s="53">
        <f>$I$134</f>
        <v>1084</v>
      </c>
      <c r="K134" s="53">
        <f>$I$134</f>
        <v>1084</v>
      </c>
      <c r="L134" s="53">
        <f>$I$134</f>
        <v>1084</v>
      </c>
      <c r="M134" s="52">
        <f>AVERAGE(I134:L134)</f>
        <v>1084</v>
      </c>
      <c r="N134" s="53">
        <f>$I$134</f>
        <v>1084</v>
      </c>
      <c r="O134" s="53">
        <f>$I$134</f>
        <v>1084</v>
      </c>
      <c r="P134" s="53">
        <f>$I$134</f>
        <v>1084</v>
      </c>
      <c r="Q134" s="53">
        <f>$I$134</f>
        <v>1084</v>
      </c>
      <c r="R134" s="52">
        <f>AVERAGE(N134:Q134)</f>
        <v>1084</v>
      </c>
      <c r="S134" s="53">
        <f>$I$134</f>
        <v>1084</v>
      </c>
      <c r="T134" s="53">
        <f>$I$134</f>
        <v>1084</v>
      </c>
      <c r="U134" s="53">
        <f>$I$134</f>
        <v>1084</v>
      </c>
      <c r="V134" s="53">
        <f>$I$134</f>
        <v>1084</v>
      </c>
      <c r="W134" s="52">
        <f>AVERAGE(S134:V134)</f>
        <v>1084</v>
      </c>
      <c r="X134" s="242"/>
      <c r="Y134" s="64"/>
      <c r="Z134" s="62"/>
    </row>
    <row r="135" spans="1:26" ht="23.4" x14ac:dyDescent="0.5">
      <c r="A135" s="236"/>
      <c r="B135" s="59"/>
      <c r="C135" s="59"/>
      <c r="D135" s="240"/>
      <c r="E135" s="286"/>
      <c r="F135" s="328"/>
      <c r="G135" s="241"/>
      <c r="H135" s="198" t="s">
        <v>370</v>
      </c>
      <c r="I135" s="53">
        <f>I133*I134</f>
        <v>3252</v>
      </c>
      <c r="J135" s="53">
        <f>J133*J134</f>
        <v>3252</v>
      </c>
      <c r="K135" s="53">
        <f>K133*K134</f>
        <v>3252</v>
      </c>
      <c r="L135" s="53">
        <f>L133*L134</f>
        <v>3252</v>
      </c>
      <c r="M135" s="52">
        <f>SUM(I135:L135)</f>
        <v>13008</v>
      </c>
      <c r="N135" s="53">
        <f>N133*N134</f>
        <v>3252</v>
      </c>
      <c r="O135" s="53">
        <f>O133*O134</f>
        <v>3252</v>
      </c>
      <c r="P135" s="53">
        <f>P133*P134</f>
        <v>3252</v>
      </c>
      <c r="Q135" s="53">
        <f>Q133*Q134</f>
        <v>3252</v>
      </c>
      <c r="R135" s="52">
        <f>SUM(N135:Q135)</f>
        <v>13008</v>
      </c>
      <c r="S135" s="53">
        <f>S133*S134</f>
        <v>0</v>
      </c>
      <c r="T135" s="53">
        <f>T133*T134</f>
        <v>0</v>
      </c>
      <c r="U135" s="53">
        <f>U133*U134</f>
        <v>0</v>
      </c>
      <c r="V135" s="53">
        <f>V133*V134</f>
        <v>0</v>
      </c>
      <c r="W135" s="52">
        <f>SUM(S135:V135)</f>
        <v>0</v>
      </c>
      <c r="X135" s="242"/>
      <c r="Y135" s="64"/>
      <c r="Z135" s="62"/>
    </row>
    <row r="136" spans="1:26" ht="16.5" customHeight="1" x14ac:dyDescent="0.5">
      <c r="A136" s="236" t="s">
        <v>184</v>
      </c>
      <c r="B136" s="46">
        <v>59</v>
      </c>
      <c r="C136" s="55" t="s">
        <v>66</v>
      </c>
      <c r="D136" s="238" t="s">
        <v>441</v>
      </c>
      <c r="E136" s="237" t="s">
        <v>442</v>
      </c>
      <c r="F136" s="320" t="s">
        <v>187</v>
      </c>
      <c r="G136" s="241"/>
      <c r="H136" s="198" t="s">
        <v>366</v>
      </c>
      <c r="I136" s="48" t="s">
        <v>381</v>
      </c>
      <c r="J136" s="48" t="str">
        <f>I136</f>
        <v>Курс обучения</v>
      </c>
      <c r="K136" s="48" t="str">
        <f>J136</f>
        <v>Курс обучения</v>
      </c>
      <c r="L136" s="48" t="str">
        <f>K136</f>
        <v>Курс обучения</v>
      </c>
      <c r="M136" s="56" t="str">
        <f>I136</f>
        <v>Курс обучения</v>
      </c>
      <c r="N136" s="48" t="str">
        <f>M136</f>
        <v>Курс обучения</v>
      </c>
      <c r="O136" s="48" t="str">
        <f>N136</f>
        <v>Курс обучения</v>
      </c>
      <c r="P136" s="48" t="str">
        <f>O136</f>
        <v>Курс обучения</v>
      </c>
      <c r="Q136" s="48" t="str">
        <f>P136</f>
        <v>Курс обучения</v>
      </c>
      <c r="R136" s="56" t="str">
        <f>M136</f>
        <v>Курс обучения</v>
      </c>
      <c r="S136" s="48" t="str">
        <f>R136</f>
        <v>Курс обучения</v>
      </c>
      <c r="T136" s="48" t="str">
        <f>S136</f>
        <v>Курс обучения</v>
      </c>
      <c r="U136" s="48" t="str">
        <f>T136</f>
        <v>Курс обучения</v>
      </c>
      <c r="V136" s="48" t="str">
        <f>U136</f>
        <v>Курс обучения</v>
      </c>
      <c r="W136" s="56" t="str">
        <f>R136</f>
        <v>Курс обучения</v>
      </c>
      <c r="X136" s="242">
        <f>SUM(M139,R139,W139)</f>
        <v>26660</v>
      </c>
      <c r="Y136" s="64"/>
      <c r="Z136" s="62"/>
    </row>
    <row r="137" spans="1:26" x14ac:dyDescent="0.5">
      <c r="A137" s="236"/>
      <c r="B137" s="46"/>
      <c r="C137" s="46"/>
      <c r="D137" s="239"/>
      <c r="E137" s="286"/>
      <c r="F137" s="321"/>
      <c r="G137" s="241"/>
      <c r="H137" s="198" t="s">
        <v>368</v>
      </c>
      <c r="I137" s="53">
        <v>0</v>
      </c>
      <c r="J137" s="53">
        <v>0</v>
      </c>
      <c r="K137" s="53">
        <v>2</v>
      </c>
      <c r="L137" s="53">
        <v>0</v>
      </c>
      <c r="M137" s="52">
        <f>SUM(I137:L137)</f>
        <v>2</v>
      </c>
      <c r="N137" s="53">
        <v>0</v>
      </c>
      <c r="O137" s="53">
        <v>0</v>
      </c>
      <c r="P137" s="53">
        <v>0</v>
      </c>
      <c r="Q137" s="53">
        <v>0</v>
      </c>
      <c r="R137" s="52">
        <f>SUM(N137:Q137)</f>
        <v>0</v>
      </c>
      <c r="S137" s="53">
        <v>0</v>
      </c>
      <c r="T137" s="53">
        <v>0</v>
      </c>
      <c r="U137" s="53">
        <v>0</v>
      </c>
      <c r="V137" s="53">
        <v>0</v>
      </c>
      <c r="W137" s="52">
        <f>SUM(S137:V137)</f>
        <v>0</v>
      </c>
      <c r="X137" s="242"/>
      <c r="Y137" s="64"/>
      <c r="Z137" s="62"/>
    </row>
    <row r="138" spans="1:26" ht="23.4" x14ac:dyDescent="0.5">
      <c r="A138" s="236"/>
      <c r="B138" s="46"/>
      <c r="C138" s="46"/>
      <c r="D138" s="239"/>
      <c r="E138" s="286"/>
      <c r="F138" s="321"/>
      <c r="G138" s="241"/>
      <c r="H138" s="198" t="s">
        <v>367</v>
      </c>
      <c r="I138" s="53">
        <f>'[2]Budget assumptions'!H446</f>
        <v>13330</v>
      </c>
      <c r="J138" s="53">
        <f>$I$138</f>
        <v>13330</v>
      </c>
      <c r="K138" s="53">
        <f>$I$138</f>
        <v>13330</v>
      </c>
      <c r="L138" s="53">
        <f>$I$138</f>
        <v>13330</v>
      </c>
      <c r="M138" s="52">
        <f>AVERAGE(I138:L138)</f>
        <v>13330</v>
      </c>
      <c r="N138" s="53">
        <f>$I$138</f>
        <v>13330</v>
      </c>
      <c r="O138" s="53">
        <f>$I$138</f>
        <v>13330</v>
      </c>
      <c r="P138" s="53">
        <f>$I$138</f>
        <v>13330</v>
      </c>
      <c r="Q138" s="53">
        <f>$I$138</f>
        <v>13330</v>
      </c>
      <c r="R138" s="52">
        <f>AVERAGE(N138:Q138)</f>
        <v>13330</v>
      </c>
      <c r="S138" s="53">
        <f>$I$138</f>
        <v>13330</v>
      </c>
      <c r="T138" s="53">
        <f>$I$138</f>
        <v>13330</v>
      </c>
      <c r="U138" s="53">
        <f>$I$138</f>
        <v>13330</v>
      </c>
      <c r="V138" s="53">
        <f>$I$138</f>
        <v>13330</v>
      </c>
      <c r="W138" s="52">
        <f>AVERAGE(S138:V138)</f>
        <v>13330</v>
      </c>
      <c r="X138" s="242"/>
      <c r="Y138" s="64"/>
      <c r="Z138" s="62"/>
    </row>
    <row r="139" spans="1:26" ht="23.4" x14ac:dyDescent="0.5">
      <c r="A139" s="236"/>
      <c r="B139" s="46"/>
      <c r="C139" s="46"/>
      <c r="D139" s="240"/>
      <c r="E139" s="286"/>
      <c r="F139" s="322"/>
      <c r="G139" s="241"/>
      <c r="H139" s="198" t="s">
        <v>370</v>
      </c>
      <c r="I139" s="53">
        <f>I137*I138</f>
        <v>0</v>
      </c>
      <c r="J139" s="53">
        <f>J137*J138</f>
        <v>0</v>
      </c>
      <c r="K139" s="53">
        <f>K137*K138</f>
        <v>26660</v>
      </c>
      <c r="L139" s="53">
        <f>L137*L138</f>
        <v>0</v>
      </c>
      <c r="M139" s="52">
        <f>SUM(I139:L139)</f>
        <v>26660</v>
      </c>
      <c r="N139" s="53">
        <f>N137*N138</f>
        <v>0</v>
      </c>
      <c r="O139" s="53">
        <f>O137*O138</f>
        <v>0</v>
      </c>
      <c r="P139" s="53">
        <f>P137*P138</f>
        <v>0</v>
      </c>
      <c r="Q139" s="53">
        <f>Q137*Q138</f>
        <v>0</v>
      </c>
      <c r="R139" s="52">
        <f>SUM(N139:Q139)</f>
        <v>0</v>
      </c>
      <c r="S139" s="53">
        <f>S137*S138</f>
        <v>0</v>
      </c>
      <c r="T139" s="53">
        <f>T137*T138</f>
        <v>0</v>
      </c>
      <c r="U139" s="53">
        <f>U137*U138</f>
        <v>0</v>
      </c>
      <c r="V139" s="53">
        <f>V137*V138</f>
        <v>0</v>
      </c>
      <c r="W139" s="52">
        <f>SUM(S139:V139)</f>
        <v>0</v>
      </c>
      <c r="X139" s="242"/>
      <c r="Y139" s="64"/>
      <c r="Z139" s="62"/>
    </row>
    <row r="140" spans="1:26" ht="14.4" customHeight="1" x14ac:dyDescent="0.5">
      <c r="A140" s="236" t="s">
        <v>188</v>
      </c>
      <c r="B140" s="46">
        <v>60</v>
      </c>
      <c r="C140" s="55" t="s">
        <v>66</v>
      </c>
      <c r="D140" s="238" t="s">
        <v>443</v>
      </c>
      <c r="E140" s="237" t="s">
        <v>444</v>
      </c>
      <c r="F140" s="320" t="s">
        <v>191</v>
      </c>
      <c r="G140" s="241"/>
      <c r="H140" s="198" t="s">
        <v>366</v>
      </c>
      <c r="I140" s="48" t="s">
        <v>381</v>
      </c>
      <c r="J140" s="48" t="str">
        <f>I140</f>
        <v>Курс обучения</v>
      </c>
      <c r="K140" s="48" t="str">
        <f>J140</f>
        <v>Курс обучения</v>
      </c>
      <c r="L140" s="48" t="str">
        <f>K140</f>
        <v>Курс обучения</v>
      </c>
      <c r="M140" s="56" t="str">
        <f>I140</f>
        <v>Курс обучения</v>
      </c>
      <c r="N140" s="48" t="str">
        <f>M140</f>
        <v>Курс обучения</v>
      </c>
      <c r="O140" s="48" t="str">
        <f>N140</f>
        <v>Курс обучения</v>
      </c>
      <c r="P140" s="48" t="str">
        <f>O140</f>
        <v>Курс обучения</v>
      </c>
      <c r="Q140" s="48" t="str">
        <f>P140</f>
        <v>Курс обучения</v>
      </c>
      <c r="R140" s="56" t="str">
        <f>M140</f>
        <v>Курс обучения</v>
      </c>
      <c r="S140" s="48" t="str">
        <f>R140</f>
        <v>Курс обучения</v>
      </c>
      <c r="T140" s="48" t="str">
        <f>S140</f>
        <v>Курс обучения</v>
      </c>
      <c r="U140" s="48" t="str">
        <f>T140</f>
        <v>Курс обучения</v>
      </c>
      <c r="V140" s="48" t="str">
        <f>U140</f>
        <v>Курс обучения</v>
      </c>
      <c r="W140" s="56" t="str">
        <f>R140</f>
        <v>Курс обучения</v>
      </c>
      <c r="X140" s="242">
        <f>SUM(M143,R143,W143)</f>
        <v>17512</v>
      </c>
      <c r="Y140" s="64"/>
      <c r="Z140" s="62"/>
    </row>
    <row r="141" spans="1:26" x14ac:dyDescent="0.5">
      <c r="A141" s="236"/>
      <c r="B141" s="46"/>
      <c r="C141" s="46"/>
      <c r="D141" s="239"/>
      <c r="E141" s="286"/>
      <c r="F141" s="321"/>
      <c r="G141" s="241"/>
      <c r="H141" s="198" t="s">
        <v>368</v>
      </c>
      <c r="I141" s="53">
        <v>0</v>
      </c>
      <c r="J141" s="53">
        <v>0</v>
      </c>
      <c r="K141" s="53">
        <v>0</v>
      </c>
      <c r="L141" s="53">
        <v>0</v>
      </c>
      <c r="M141" s="52">
        <f>SUM(I141:L141)</f>
        <v>0</v>
      </c>
      <c r="N141" s="53">
        <v>2</v>
      </c>
      <c r="O141" s="53">
        <v>0</v>
      </c>
      <c r="P141" s="53">
        <v>0</v>
      </c>
      <c r="Q141" s="53">
        <v>0</v>
      </c>
      <c r="R141" s="52">
        <f>SUM(N141:Q141)</f>
        <v>2</v>
      </c>
      <c r="S141" s="53">
        <v>0</v>
      </c>
      <c r="T141" s="53">
        <v>0</v>
      </c>
      <c r="U141" s="53">
        <v>0</v>
      </c>
      <c r="V141" s="53">
        <v>0</v>
      </c>
      <c r="W141" s="52">
        <f>SUM(S141:V141)</f>
        <v>0</v>
      </c>
      <c r="X141" s="242"/>
      <c r="Y141" s="64"/>
      <c r="Z141" s="62"/>
    </row>
    <row r="142" spans="1:26" ht="23.4" x14ac:dyDescent="0.5">
      <c r="A142" s="236"/>
      <c r="B142" s="46"/>
      <c r="C142" s="46"/>
      <c r="D142" s="239"/>
      <c r="E142" s="286"/>
      <c r="F142" s="321"/>
      <c r="G142" s="241"/>
      <c r="H142" s="198" t="s">
        <v>367</v>
      </c>
      <c r="I142" s="53">
        <f>'[2]Budget assumptions'!H468</f>
        <v>8756</v>
      </c>
      <c r="J142" s="53">
        <f>$I$142</f>
        <v>8756</v>
      </c>
      <c r="K142" s="53">
        <f>$I$142</f>
        <v>8756</v>
      </c>
      <c r="L142" s="53">
        <f>$I$142</f>
        <v>8756</v>
      </c>
      <c r="M142" s="52">
        <f>AVERAGE(I142:L142)</f>
        <v>8756</v>
      </c>
      <c r="N142" s="53">
        <f>$I$142</f>
        <v>8756</v>
      </c>
      <c r="O142" s="53">
        <f>$I$142</f>
        <v>8756</v>
      </c>
      <c r="P142" s="53">
        <f>$I$142</f>
        <v>8756</v>
      </c>
      <c r="Q142" s="53">
        <f>$I$142</f>
        <v>8756</v>
      </c>
      <c r="R142" s="52">
        <f>AVERAGE(N142:Q142)</f>
        <v>8756</v>
      </c>
      <c r="S142" s="53">
        <f>$I$142</f>
        <v>8756</v>
      </c>
      <c r="T142" s="53">
        <f>$I$142</f>
        <v>8756</v>
      </c>
      <c r="U142" s="53">
        <f>$I$142</f>
        <v>8756</v>
      </c>
      <c r="V142" s="53">
        <f>$I$142</f>
        <v>8756</v>
      </c>
      <c r="W142" s="52">
        <f>AVERAGE(S142:V142)</f>
        <v>8756</v>
      </c>
      <c r="X142" s="242"/>
      <c r="Y142" s="64"/>
      <c r="Z142" s="62"/>
    </row>
    <row r="143" spans="1:26" ht="23.4" x14ac:dyDescent="0.5">
      <c r="A143" s="236"/>
      <c r="B143" s="46"/>
      <c r="C143" s="46"/>
      <c r="D143" s="240"/>
      <c r="E143" s="286"/>
      <c r="F143" s="322"/>
      <c r="G143" s="241"/>
      <c r="H143" s="198" t="s">
        <v>370</v>
      </c>
      <c r="I143" s="53">
        <f>I141*I142</f>
        <v>0</v>
      </c>
      <c r="J143" s="53">
        <f>J141*J142</f>
        <v>0</v>
      </c>
      <c r="K143" s="53">
        <f>K141*K142</f>
        <v>0</v>
      </c>
      <c r="L143" s="53">
        <f>L141*L142</f>
        <v>0</v>
      </c>
      <c r="M143" s="52">
        <f>SUM(I143:L143)</f>
        <v>0</v>
      </c>
      <c r="N143" s="53">
        <f>N141*N142</f>
        <v>17512</v>
      </c>
      <c r="O143" s="53">
        <f>O141*O142</f>
        <v>0</v>
      </c>
      <c r="P143" s="53">
        <f>P141*P142</f>
        <v>0</v>
      </c>
      <c r="Q143" s="53">
        <f>Q141*Q142</f>
        <v>0</v>
      </c>
      <c r="R143" s="52">
        <f>SUM(N143:Q143)</f>
        <v>17512</v>
      </c>
      <c r="S143" s="53">
        <f>S141*S142</f>
        <v>0</v>
      </c>
      <c r="T143" s="53">
        <f>T141*T142</f>
        <v>0</v>
      </c>
      <c r="U143" s="53">
        <f>U141*U142</f>
        <v>0</v>
      </c>
      <c r="V143" s="53">
        <f>V141*V142</f>
        <v>0</v>
      </c>
      <c r="W143" s="52">
        <f>SUM(S143:V143)</f>
        <v>0</v>
      </c>
      <c r="X143" s="242"/>
      <c r="Y143" s="64"/>
      <c r="Z143" s="62"/>
    </row>
    <row r="144" spans="1:26" ht="21.3" customHeight="1" x14ac:dyDescent="0.5">
      <c r="A144" s="77" t="s">
        <v>192</v>
      </c>
      <c r="B144" s="77"/>
      <c r="C144" s="77"/>
      <c r="D144" s="246" t="s">
        <v>445</v>
      </c>
      <c r="E144" s="247"/>
      <c r="F144" s="247"/>
      <c r="G144" s="83"/>
      <c r="H144" s="84"/>
      <c r="I144" s="85">
        <f>SUM(I148,I152,I156,I160,I164,I168,I173,I177,I181,I185,I189,I193)</f>
        <v>283530</v>
      </c>
      <c r="J144" s="85">
        <f t="shared" ref="J144:M144" si="26">SUM(J148,J152,J156,J160,J164,J168,J173,J177,J181,J185,J189,J193)</f>
        <v>294113</v>
      </c>
      <c r="K144" s="85">
        <f t="shared" si="26"/>
        <v>345314</v>
      </c>
      <c r="L144" s="85">
        <f t="shared" si="26"/>
        <v>331430</v>
      </c>
      <c r="M144" s="87">
        <f t="shared" si="26"/>
        <v>1254387</v>
      </c>
      <c r="N144" s="85">
        <f>SUM(N148,N152,N168,N164,N193,N156,N160,N181,N177,N173,N185,N189,)</f>
        <v>230813.5</v>
      </c>
      <c r="O144" s="85">
        <f>SUM(O148,O152,O168,O164,O193,O156,O160,O181,O177,O173,O185,O189,)</f>
        <v>253268.5</v>
      </c>
      <c r="P144" s="85">
        <f>SUM(P148,P152,P168,P164,P193,P156,P160,P181,P177,P173,P185,P189,)</f>
        <v>243714.5</v>
      </c>
      <c r="Q144" s="85">
        <f>SUM(Q148,Q152,Q168,Q164,Q193,Q156,Q160,Q181,Q177,Q173,Q185,Q189,)</f>
        <v>222273.5</v>
      </c>
      <c r="R144" s="87">
        <f>SUM(R148,R152,R168,R164,R193,R156,R160,R181,R177,R173,R185,R189,)</f>
        <v>950070</v>
      </c>
      <c r="S144" s="85">
        <f>SUM(S148,S152,S156,S160,S164,S168,S173,S177,S181,S185,S189,S193)</f>
        <v>148205</v>
      </c>
      <c r="T144" s="85">
        <f t="shared" ref="T144:W144" si="27">SUM(T148,T152,T156,T160,T164,T168,T173,T177,T181,T185,T189,T193)</f>
        <v>157288</v>
      </c>
      <c r="U144" s="85">
        <f t="shared" si="27"/>
        <v>216630</v>
      </c>
      <c r="V144" s="85">
        <f t="shared" si="27"/>
        <v>151391</v>
      </c>
      <c r="W144" s="87">
        <f t="shared" si="27"/>
        <v>673514</v>
      </c>
      <c r="X144" s="86">
        <f>SUM(X145:X193)</f>
        <v>2877971</v>
      </c>
      <c r="Y144" s="64"/>
    </row>
    <row r="145" spans="1:25" ht="18.600000000000001" customHeight="1" x14ac:dyDescent="0.5">
      <c r="A145" s="290" t="s">
        <v>194</v>
      </c>
      <c r="B145" s="88">
        <v>63</v>
      </c>
      <c r="C145" s="55" t="s">
        <v>98</v>
      </c>
      <c r="D145" s="238" t="s">
        <v>446</v>
      </c>
      <c r="E145" s="237" t="s">
        <v>447</v>
      </c>
      <c r="F145" s="320" t="s">
        <v>197</v>
      </c>
      <c r="G145" s="241"/>
      <c r="H145" s="198" t="s">
        <v>366</v>
      </c>
      <c r="I145" s="48" t="s">
        <v>448</v>
      </c>
      <c r="J145" s="48" t="str">
        <f>I145</f>
        <v>Визит</v>
      </c>
      <c r="K145" s="48" t="str">
        <f>J145</f>
        <v>Визит</v>
      </c>
      <c r="L145" s="48" t="str">
        <f>K145</f>
        <v>Визит</v>
      </c>
      <c r="M145" s="56" t="str">
        <f>I145</f>
        <v>Визит</v>
      </c>
      <c r="N145" s="48" t="str">
        <f>M145</f>
        <v>Визит</v>
      </c>
      <c r="O145" s="48" t="str">
        <f>N145</f>
        <v>Визит</v>
      </c>
      <c r="P145" s="48" t="str">
        <f>O145</f>
        <v>Визит</v>
      </c>
      <c r="Q145" s="48" t="str">
        <f>P145</f>
        <v>Визит</v>
      </c>
      <c r="R145" s="56" t="str">
        <f>M145</f>
        <v>Визит</v>
      </c>
      <c r="S145" s="48" t="str">
        <f>R145</f>
        <v>Визит</v>
      </c>
      <c r="T145" s="48" t="str">
        <f>S145</f>
        <v>Визит</v>
      </c>
      <c r="U145" s="48" t="str">
        <f>T145</f>
        <v>Визит</v>
      </c>
      <c r="V145" s="48" t="str">
        <f>U145</f>
        <v>Визит</v>
      </c>
      <c r="W145" s="56" t="str">
        <f>R145</f>
        <v>Визит</v>
      </c>
      <c r="X145" s="242">
        <f>SUM(M148,R148,W148)</f>
        <v>52400</v>
      </c>
      <c r="Y145" s="64"/>
    </row>
    <row r="146" spans="1:25" ht="17.399999999999999" customHeight="1" x14ac:dyDescent="0.5">
      <c r="A146" s="236"/>
      <c r="B146" s="46"/>
      <c r="C146" s="46"/>
      <c r="D146" s="239"/>
      <c r="E146" s="286"/>
      <c r="F146" s="321"/>
      <c r="G146" s="241"/>
      <c r="H146" s="198" t="s">
        <v>368</v>
      </c>
      <c r="I146" s="53">
        <v>0</v>
      </c>
      <c r="J146" s="53">
        <v>0</v>
      </c>
      <c r="K146" s="53">
        <v>1</v>
      </c>
      <c r="L146" s="53">
        <v>0</v>
      </c>
      <c r="M146" s="52">
        <f>SUM(I146:L146)</f>
        <v>1</v>
      </c>
      <c r="N146" s="53">
        <v>0</v>
      </c>
      <c r="O146" s="53">
        <v>1</v>
      </c>
      <c r="P146" s="53">
        <v>0</v>
      </c>
      <c r="Q146" s="53">
        <v>0</v>
      </c>
      <c r="R146" s="52">
        <f>SUM(N146:Q146)</f>
        <v>1</v>
      </c>
      <c r="S146" s="53">
        <v>0</v>
      </c>
      <c r="T146" s="53">
        <v>0</v>
      </c>
      <c r="U146" s="53">
        <v>0</v>
      </c>
      <c r="V146" s="53">
        <v>0</v>
      </c>
      <c r="W146" s="52">
        <f>SUM(S146:V146)</f>
        <v>0</v>
      </c>
      <c r="X146" s="242"/>
      <c r="Y146" s="54"/>
    </row>
    <row r="147" spans="1:25" ht="23.4" x14ac:dyDescent="0.5">
      <c r="A147" s="236"/>
      <c r="B147" s="46"/>
      <c r="C147" s="46"/>
      <c r="D147" s="239"/>
      <c r="E147" s="286"/>
      <c r="F147" s="321"/>
      <c r="G147" s="241"/>
      <c r="H147" s="198" t="s">
        <v>367</v>
      </c>
      <c r="I147" s="53">
        <f>'[2]Budget assumptions'!H485</f>
        <v>26200</v>
      </c>
      <c r="J147" s="53">
        <f>$I$147</f>
        <v>26200</v>
      </c>
      <c r="K147" s="53">
        <f>$I$147</f>
        <v>26200</v>
      </c>
      <c r="L147" s="53">
        <f>$I$147</f>
        <v>26200</v>
      </c>
      <c r="M147" s="52">
        <f>AVERAGE(I147:L147)</f>
        <v>26200</v>
      </c>
      <c r="N147" s="53">
        <f>$I$147</f>
        <v>26200</v>
      </c>
      <c r="O147" s="53">
        <f>$I$147</f>
        <v>26200</v>
      </c>
      <c r="P147" s="53">
        <f>$I$147</f>
        <v>26200</v>
      </c>
      <c r="Q147" s="53">
        <f>$I$147</f>
        <v>26200</v>
      </c>
      <c r="R147" s="52">
        <f>AVERAGE(N147:Q147)</f>
        <v>26200</v>
      </c>
      <c r="S147" s="53">
        <f>$I$147</f>
        <v>26200</v>
      </c>
      <c r="T147" s="53">
        <f>$I$147</f>
        <v>26200</v>
      </c>
      <c r="U147" s="53">
        <f>$I$147</f>
        <v>26200</v>
      </c>
      <c r="V147" s="53">
        <f>$I$147</f>
        <v>26200</v>
      </c>
      <c r="W147" s="52">
        <f>AVERAGE(S147:V147)</f>
        <v>26200</v>
      </c>
      <c r="X147" s="242"/>
      <c r="Y147" s="54"/>
    </row>
    <row r="148" spans="1:25" ht="23.4" x14ac:dyDescent="0.5">
      <c r="A148" s="236"/>
      <c r="B148" s="46"/>
      <c r="C148" s="46"/>
      <c r="D148" s="240"/>
      <c r="E148" s="286"/>
      <c r="F148" s="322"/>
      <c r="G148" s="241"/>
      <c r="H148" s="198" t="s">
        <v>370</v>
      </c>
      <c r="I148" s="53">
        <f>I146*I147</f>
        <v>0</v>
      </c>
      <c r="J148" s="53">
        <f>J146*J147</f>
        <v>0</v>
      </c>
      <c r="K148" s="53">
        <f>K146*K147</f>
        <v>26200</v>
      </c>
      <c r="L148" s="53">
        <f>L146*L147</f>
        <v>0</v>
      </c>
      <c r="M148" s="52">
        <f>SUM(I148:L148)</f>
        <v>26200</v>
      </c>
      <c r="N148" s="53">
        <f>N146*N147</f>
        <v>0</v>
      </c>
      <c r="O148" s="53">
        <f>O146*O147</f>
        <v>26200</v>
      </c>
      <c r="P148" s="53">
        <f>P146*P147</f>
        <v>0</v>
      </c>
      <c r="Q148" s="53">
        <f>Q146*Q147</f>
        <v>0</v>
      </c>
      <c r="R148" s="52">
        <f>SUM(N148:Q148)</f>
        <v>26200</v>
      </c>
      <c r="S148" s="53">
        <f>S146*S147</f>
        <v>0</v>
      </c>
      <c r="T148" s="53">
        <f>T146*T147</f>
        <v>0</v>
      </c>
      <c r="U148" s="53">
        <f>U146*U147</f>
        <v>0</v>
      </c>
      <c r="V148" s="53">
        <f>V146*V147</f>
        <v>0</v>
      </c>
      <c r="W148" s="52">
        <f>SUM(S148:V148)</f>
        <v>0</v>
      </c>
      <c r="X148" s="242"/>
      <c r="Y148" s="54"/>
    </row>
    <row r="149" spans="1:25" ht="25.8" customHeight="1" x14ac:dyDescent="0.5">
      <c r="A149" s="290" t="s">
        <v>199</v>
      </c>
      <c r="B149" s="88">
        <v>64</v>
      </c>
      <c r="C149" s="55" t="s">
        <v>51</v>
      </c>
      <c r="D149" s="238" t="s">
        <v>450</v>
      </c>
      <c r="E149" s="237" t="s">
        <v>451</v>
      </c>
      <c r="F149" s="320" t="s">
        <v>202</v>
      </c>
      <c r="G149" s="241"/>
      <c r="H149" s="198" t="s">
        <v>366</v>
      </c>
      <c r="I149" s="48" t="s">
        <v>383</v>
      </c>
      <c r="J149" s="48" t="str">
        <f>I149</f>
        <v>Техническая помощь</v>
      </c>
      <c r="K149" s="48" t="str">
        <f>J149</f>
        <v>Техническая помощь</v>
      </c>
      <c r="L149" s="48" t="str">
        <f>K149</f>
        <v>Техническая помощь</v>
      </c>
      <c r="M149" s="56" t="str">
        <f>I149</f>
        <v>Техническая помощь</v>
      </c>
      <c r="N149" s="48" t="str">
        <f>M149</f>
        <v>Техническая помощь</v>
      </c>
      <c r="O149" s="48" t="str">
        <f>N149</f>
        <v>Техническая помощь</v>
      </c>
      <c r="P149" s="48" t="str">
        <f>O149</f>
        <v>Техническая помощь</v>
      </c>
      <c r="Q149" s="48" t="str">
        <f>P149</f>
        <v>Техническая помощь</v>
      </c>
      <c r="R149" s="56" t="str">
        <f>M149</f>
        <v>Техническая помощь</v>
      </c>
      <c r="S149" s="48" t="str">
        <f>R149</f>
        <v>Техническая помощь</v>
      </c>
      <c r="T149" s="48" t="str">
        <f>S149</f>
        <v>Техническая помощь</v>
      </c>
      <c r="U149" s="48" t="str">
        <f>T149</f>
        <v>Техническая помощь</v>
      </c>
      <c r="V149" s="48" t="str">
        <f>U149</f>
        <v>Техническая помощь</v>
      </c>
      <c r="W149" s="56" t="str">
        <f>R149</f>
        <v>Техническая помощь</v>
      </c>
      <c r="X149" s="242">
        <f>SUM(M152,R152,W152)</f>
        <v>11990</v>
      </c>
      <c r="Y149" s="54"/>
    </row>
    <row r="150" spans="1:25" ht="15.6" customHeight="1" x14ac:dyDescent="0.5">
      <c r="A150" s="236"/>
      <c r="B150" s="46">
        <v>65</v>
      </c>
      <c r="C150" s="55" t="s">
        <v>78</v>
      </c>
      <c r="D150" s="239"/>
      <c r="E150" s="286"/>
      <c r="F150" s="321"/>
      <c r="G150" s="241"/>
      <c r="H150" s="198" t="s">
        <v>368</v>
      </c>
      <c r="I150" s="53">
        <v>0</v>
      </c>
      <c r="J150" s="53">
        <v>0</v>
      </c>
      <c r="K150" s="61">
        <v>0.3</v>
      </c>
      <c r="L150" s="61">
        <v>0.7</v>
      </c>
      <c r="M150" s="52">
        <f>SUM(I150:L150)</f>
        <v>1</v>
      </c>
      <c r="N150" s="53">
        <v>0</v>
      </c>
      <c r="O150" s="53">
        <v>0</v>
      </c>
      <c r="P150" s="53">
        <v>0</v>
      </c>
      <c r="Q150" s="53">
        <v>0</v>
      </c>
      <c r="R150" s="52">
        <f>SUM(N150:Q150)</f>
        <v>0</v>
      </c>
      <c r="S150" s="53">
        <v>0</v>
      </c>
      <c r="T150" s="53">
        <v>0</v>
      </c>
      <c r="U150" s="53">
        <v>0</v>
      </c>
      <c r="V150" s="53">
        <v>0</v>
      </c>
      <c r="W150" s="52">
        <f>SUM(S150:V150)</f>
        <v>0</v>
      </c>
      <c r="X150" s="242"/>
      <c r="Y150" s="54"/>
    </row>
    <row r="151" spans="1:25" ht="24.6" x14ac:dyDescent="0.5">
      <c r="A151" s="236"/>
      <c r="B151" s="46">
        <v>66</v>
      </c>
      <c r="C151" s="55" t="s">
        <v>51</v>
      </c>
      <c r="D151" s="239"/>
      <c r="E151" s="286"/>
      <c r="F151" s="321"/>
      <c r="G151" s="241"/>
      <c r="H151" s="198" t="s">
        <v>367</v>
      </c>
      <c r="I151" s="53">
        <f>'[2]Budget assumptions'!G504</f>
        <v>11990</v>
      </c>
      <c r="J151" s="53">
        <f>$I$151</f>
        <v>11990</v>
      </c>
      <c r="K151" s="53">
        <f>$I$151</f>
        <v>11990</v>
      </c>
      <c r="L151" s="53">
        <f>$I$151</f>
        <v>11990</v>
      </c>
      <c r="M151" s="52">
        <f>AVERAGE(I151:L151)</f>
        <v>11990</v>
      </c>
      <c r="N151" s="53">
        <f>$I$151</f>
        <v>11990</v>
      </c>
      <c r="O151" s="53">
        <f>$I$151</f>
        <v>11990</v>
      </c>
      <c r="P151" s="53">
        <f>$I$151</f>
        <v>11990</v>
      </c>
      <c r="Q151" s="53">
        <f>$I$151</f>
        <v>11990</v>
      </c>
      <c r="R151" s="52">
        <f>AVERAGE(N151:Q151)</f>
        <v>11990</v>
      </c>
      <c r="S151" s="53">
        <f>$I$151</f>
        <v>11990</v>
      </c>
      <c r="T151" s="53">
        <f>$I$151</f>
        <v>11990</v>
      </c>
      <c r="U151" s="53">
        <f>$I$151</f>
        <v>11990</v>
      </c>
      <c r="V151" s="53">
        <f>$I$151</f>
        <v>11990</v>
      </c>
      <c r="W151" s="52">
        <f>AVERAGE(S151:V151)</f>
        <v>11990</v>
      </c>
      <c r="X151" s="242"/>
      <c r="Y151" s="54"/>
    </row>
    <row r="152" spans="1:25" ht="23.4" x14ac:dyDescent="0.5">
      <c r="A152" s="236"/>
      <c r="B152" s="46"/>
      <c r="C152" s="46"/>
      <c r="D152" s="240"/>
      <c r="E152" s="286"/>
      <c r="F152" s="322"/>
      <c r="G152" s="241"/>
      <c r="H152" s="198" t="s">
        <v>370</v>
      </c>
      <c r="I152" s="53">
        <f>I150*I151</f>
        <v>0</v>
      </c>
      <c r="J152" s="53">
        <f>J150*J151</f>
        <v>0</v>
      </c>
      <c r="K152" s="53">
        <f>K150*K151</f>
        <v>3597</v>
      </c>
      <c r="L152" s="53">
        <f>L150*L151</f>
        <v>8393</v>
      </c>
      <c r="M152" s="52">
        <f>SUM(I152:L152)</f>
        <v>11990</v>
      </c>
      <c r="N152" s="53">
        <f>N150*N151</f>
        <v>0</v>
      </c>
      <c r="O152" s="53">
        <f>O150*O151</f>
        <v>0</v>
      </c>
      <c r="P152" s="53">
        <f>P150*P151</f>
        <v>0</v>
      </c>
      <c r="Q152" s="53">
        <f>Q150*Q151</f>
        <v>0</v>
      </c>
      <c r="R152" s="52">
        <f>SUM(N152:Q152)</f>
        <v>0</v>
      </c>
      <c r="S152" s="53">
        <f>S150*S151</f>
        <v>0</v>
      </c>
      <c r="T152" s="53">
        <f>T150*T151</f>
        <v>0</v>
      </c>
      <c r="U152" s="53">
        <f>U150*U151</f>
        <v>0</v>
      </c>
      <c r="V152" s="53">
        <f>V150*V151</f>
        <v>0</v>
      </c>
      <c r="W152" s="52">
        <f>SUM(S152:V152)</f>
        <v>0</v>
      </c>
      <c r="X152" s="242"/>
      <c r="Y152" s="54"/>
    </row>
    <row r="153" spans="1:25" ht="24.6" customHeight="1" x14ac:dyDescent="0.5">
      <c r="A153" s="290" t="s">
        <v>203</v>
      </c>
      <c r="B153" s="65">
        <v>71</v>
      </c>
      <c r="C153" s="55" t="s">
        <v>60</v>
      </c>
      <c r="D153" s="238" t="s">
        <v>452</v>
      </c>
      <c r="E153" s="237" t="s">
        <v>453</v>
      </c>
      <c r="F153" s="320" t="s">
        <v>206</v>
      </c>
      <c r="G153" s="241"/>
      <c r="H153" s="198" t="s">
        <v>366</v>
      </c>
      <c r="I153" s="48" t="s">
        <v>449</v>
      </c>
      <c r="J153" s="48" t="str">
        <f>I153</f>
        <v>Встречи</v>
      </c>
      <c r="K153" s="48" t="str">
        <f>J153</f>
        <v>Встречи</v>
      </c>
      <c r="L153" s="48" t="str">
        <f>K153</f>
        <v>Встречи</v>
      </c>
      <c r="M153" s="56" t="str">
        <f>I153</f>
        <v>Встречи</v>
      </c>
      <c r="N153" s="48" t="str">
        <f>M153</f>
        <v>Встречи</v>
      </c>
      <c r="O153" s="48" t="str">
        <f>N153</f>
        <v>Встречи</v>
      </c>
      <c r="P153" s="48" t="str">
        <f>O153</f>
        <v>Встречи</v>
      </c>
      <c r="Q153" s="48" t="str">
        <f>P153</f>
        <v>Встречи</v>
      </c>
      <c r="R153" s="56" t="str">
        <f>M153</f>
        <v>Встречи</v>
      </c>
      <c r="S153" s="48" t="str">
        <f>R153</f>
        <v>Встречи</v>
      </c>
      <c r="T153" s="48" t="str">
        <f>S153</f>
        <v>Встречи</v>
      </c>
      <c r="U153" s="48" t="str">
        <f>T153</f>
        <v>Встречи</v>
      </c>
      <c r="V153" s="48" t="str">
        <f>U153</f>
        <v>Встречи</v>
      </c>
      <c r="W153" s="56" t="str">
        <f>R153</f>
        <v>Встречи</v>
      </c>
      <c r="X153" s="242">
        <f>SUM(M156,R156,W156)</f>
        <v>57756</v>
      </c>
      <c r="Y153" s="54"/>
    </row>
    <row r="154" spans="1:25" x14ac:dyDescent="0.5">
      <c r="A154" s="236"/>
      <c r="B154" s="58"/>
      <c r="C154" s="58"/>
      <c r="D154" s="239"/>
      <c r="E154" s="286"/>
      <c r="F154" s="321"/>
      <c r="G154" s="241"/>
      <c r="H154" s="198" t="s">
        <v>368</v>
      </c>
      <c r="I154" s="53">
        <v>0</v>
      </c>
      <c r="J154" s="53">
        <v>0</v>
      </c>
      <c r="K154" s="53">
        <v>1</v>
      </c>
      <c r="L154" s="53">
        <v>1</v>
      </c>
      <c r="M154" s="52">
        <f>SUM(I154:L154)</f>
        <v>2</v>
      </c>
      <c r="N154" s="53">
        <v>0</v>
      </c>
      <c r="O154" s="53">
        <v>0</v>
      </c>
      <c r="P154" s="53">
        <v>1</v>
      </c>
      <c r="Q154" s="53">
        <v>1</v>
      </c>
      <c r="R154" s="52">
        <f>SUM(N154:Q154)</f>
        <v>2</v>
      </c>
      <c r="S154" s="53">
        <v>0</v>
      </c>
      <c r="T154" s="53">
        <v>0</v>
      </c>
      <c r="U154" s="53">
        <v>1</v>
      </c>
      <c r="V154" s="53">
        <v>1</v>
      </c>
      <c r="W154" s="52">
        <f>SUM(S154:V154)</f>
        <v>2</v>
      </c>
      <c r="X154" s="242"/>
      <c r="Y154" s="54"/>
    </row>
    <row r="155" spans="1:25" ht="23.4" x14ac:dyDescent="0.5">
      <c r="A155" s="236"/>
      <c r="B155" s="58"/>
      <c r="C155" s="58"/>
      <c r="D155" s="239"/>
      <c r="E155" s="286"/>
      <c r="F155" s="321"/>
      <c r="G155" s="241"/>
      <c r="H155" s="198" t="s">
        <v>367</v>
      </c>
      <c r="I155" s="53">
        <f>'[2]Budget assumptions'!H524</f>
        <v>9626</v>
      </c>
      <c r="J155" s="53">
        <f>$I$155</f>
        <v>9626</v>
      </c>
      <c r="K155" s="53">
        <f>$I$155</f>
        <v>9626</v>
      </c>
      <c r="L155" s="53">
        <f>$I$155</f>
        <v>9626</v>
      </c>
      <c r="M155" s="52">
        <f>AVERAGE(I155:L155)</f>
        <v>9626</v>
      </c>
      <c r="N155" s="53">
        <f>$I$155</f>
        <v>9626</v>
      </c>
      <c r="O155" s="53">
        <f>$I$155</f>
        <v>9626</v>
      </c>
      <c r="P155" s="53">
        <f>$I$155</f>
        <v>9626</v>
      </c>
      <c r="Q155" s="53">
        <f>$I$155</f>
        <v>9626</v>
      </c>
      <c r="R155" s="52">
        <f>AVERAGE(N155:Q155)</f>
        <v>9626</v>
      </c>
      <c r="S155" s="53">
        <f>$I$155</f>
        <v>9626</v>
      </c>
      <c r="T155" s="53">
        <f>$I$155</f>
        <v>9626</v>
      </c>
      <c r="U155" s="53">
        <f>$I$155</f>
        <v>9626</v>
      </c>
      <c r="V155" s="53">
        <f>$I$155</f>
        <v>9626</v>
      </c>
      <c r="W155" s="52">
        <f>AVERAGE(S155:V155)</f>
        <v>9626</v>
      </c>
      <c r="X155" s="242"/>
      <c r="Y155" s="54"/>
    </row>
    <row r="156" spans="1:25" ht="23.4" x14ac:dyDescent="0.5">
      <c r="A156" s="236"/>
      <c r="B156" s="59"/>
      <c r="C156" s="59"/>
      <c r="D156" s="240"/>
      <c r="E156" s="286"/>
      <c r="F156" s="322"/>
      <c r="G156" s="241"/>
      <c r="H156" s="198" t="s">
        <v>370</v>
      </c>
      <c r="I156" s="53">
        <f>I154*I155</f>
        <v>0</v>
      </c>
      <c r="J156" s="53">
        <f>J154*J155</f>
        <v>0</v>
      </c>
      <c r="K156" s="53">
        <f>K154*K155</f>
        <v>9626</v>
      </c>
      <c r="L156" s="53">
        <f>L154*L155</f>
        <v>9626</v>
      </c>
      <c r="M156" s="52">
        <f>SUM(I156:L156)</f>
        <v>19252</v>
      </c>
      <c r="N156" s="53">
        <f>N154*N155</f>
        <v>0</v>
      </c>
      <c r="O156" s="53">
        <f>O154*O155</f>
        <v>0</v>
      </c>
      <c r="P156" s="53">
        <f>P154*P155</f>
        <v>9626</v>
      </c>
      <c r="Q156" s="53">
        <f>Q154*Q155</f>
        <v>9626</v>
      </c>
      <c r="R156" s="52">
        <f>SUM(N156:Q156)</f>
        <v>19252</v>
      </c>
      <c r="S156" s="53">
        <f>S154*S155</f>
        <v>0</v>
      </c>
      <c r="T156" s="53">
        <f>T154*T155</f>
        <v>0</v>
      </c>
      <c r="U156" s="53">
        <f>U154*U155</f>
        <v>9626</v>
      </c>
      <c r="V156" s="53">
        <f>V154*V155</f>
        <v>9626</v>
      </c>
      <c r="W156" s="52">
        <f>SUM(S156:V156)</f>
        <v>19252</v>
      </c>
      <c r="X156" s="242"/>
      <c r="Y156" s="54"/>
    </row>
    <row r="157" spans="1:25" ht="22.8" customHeight="1" x14ac:dyDescent="0.5">
      <c r="A157" s="290" t="s">
        <v>207</v>
      </c>
      <c r="B157" s="88">
        <v>72</v>
      </c>
      <c r="C157" s="55" t="s">
        <v>123</v>
      </c>
      <c r="D157" s="238" t="s">
        <v>454</v>
      </c>
      <c r="E157" s="237" t="s">
        <v>455</v>
      </c>
      <c r="F157" s="320" t="s">
        <v>210</v>
      </c>
      <c r="G157" s="241"/>
      <c r="H157" s="198" t="s">
        <v>366</v>
      </c>
      <c r="I157" s="48" t="s">
        <v>456</v>
      </c>
      <c r="J157" s="48" t="str">
        <f>I157</f>
        <v>Кампания</v>
      </c>
      <c r="K157" s="48" t="str">
        <f>J157</f>
        <v>Кампания</v>
      </c>
      <c r="L157" s="48" t="str">
        <f>K157</f>
        <v>Кампания</v>
      </c>
      <c r="M157" s="56" t="str">
        <f>I157</f>
        <v>Кампания</v>
      </c>
      <c r="N157" s="48" t="str">
        <f>M157</f>
        <v>Кампания</v>
      </c>
      <c r="O157" s="48" t="str">
        <f>N157</f>
        <v>Кампания</v>
      </c>
      <c r="P157" s="48" t="str">
        <f>O157</f>
        <v>Кампания</v>
      </c>
      <c r="Q157" s="48" t="str">
        <f>P157</f>
        <v>Кампания</v>
      </c>
      <c r="R157" s="56" t="str">
        <f>M157</f>
        <v>Кампания</v>
      </c>
      <c r="S157" s="48" t="str">
        <f>R157</f>
        <v>Кампания</v>
      </c>
      <c r="T157" s="48" t="str">
        <f>S157</f>
        <v>Кампания</v>
      </c>
      <c r="U157" s="48" t="str">
        <f>T157</f>
        <v>Кампания</v>
      </c>
      <c r="V157" s="48" t="str">
        <f>U157</f>
        <v>Кампания</v>
      </c>
      <c r="W157" s="56" t="str">
        <f>R157</f>
        <v>Кампания</v>
      </c>
      <c r="X157" s="242">
        <f>SUM(M160,R160,W160)</f>
        <v>25760</v>
      </c>
      <c r="Y157" s="54"/>
    </row>
    <row r="158" spans="1:25" x14ac:dyDescent="0.5">
      <c r="A158" s="236"/>
      <c r="B158" s="46"/>
      <c r="C158" s="46"/>
      <c r="D158" s="239"/>
      <c r="E158" s="286"/>
      <c r="F158" s="321"/>
      <c r="G158" s="241"/>
      <c r="H158" s="198" t="s">
        <v>368</v>
      </c>
      <c r="I158" s="53">
        <v>0</v>
      </c>
      <c r="J158" s="53">
        <v>0</v>
      </c>
      <c r="K158" s="61">
        <v>0.5</v>
      </c>
      <c r="L158" s="61">
        <v>0.5</v>
      </c>
      <c r="M158" s="52">
        <f>SUM(I158:L158)</f>
        <v>1</v>
      </c>
      <c r="N158" s="53">
        <v>0</v>
      </c>
      <c r="O158" s="53">
        <v>0</v>
      </c>
      <c r="P158" s="53">
        <v>0</v>
      </c>
      <c r="Q158" s="53">
        <v>0</v>
      </c>
      <c r="R158" s="52">
        <f>SUM(N158:Q158)</f>
        <v>0</v>
      </c>
      <c r="S158" s="61">
        <v>0.5</v>
      </c>
      <c r="T158" s="61">
        <v>0.5</v>
      </c>
      <c r="U158" s="53">
        <v>0</v>
      </c>
      <c r="V158" s="53">
        <v>0</v>
      </c>
      <c r="W158" s="52">
        <f>SUM(S158:V158)</f>
        <v>1</v>
      </c>
      <c r="X158" s="242"/>
      <c r="Y158" s="54"/>
    </row>
    <row r="159" spans="1:25" ht="23.4" x14ac:dyDescent="0.5">
      <c r="A159" s="236"/>
      <c r="B159" s="46"/>
      <c r="C159" s="46"/>
      <c r="D159" s="239"/>
      <c r="E159" s="286"/>
      <c r="F159" s="321"/>
      <c r="G159" s="241"/>
      <c r="H159" s="198" t="s">
        <v>367</v>
      </c>
      <c r="I159" s="53">
        <f>'[2]Budget assumptions'!G534</f>
        <v>12880</v>
      </c>
      <c r="J159" s="53">
        <f>$I$159</f>
        <v>12880</v>
      </c>
      <c r="K159" s="53">
        <f>$I$159</f>
        <v>12880</v>
      </c>
      <c r="L159" s="53">
        <f>$I$159</f>
        <v>12880</v>
      </c>
      <c r="M159" s="52">
        <f>AVERAGE(I159:L159)</f>
        <v>12880</v>
      </c>
      <c r="N159" s="53">
        <f>$I$159</f>
        <v>12880</v>
      </c>
      <c r="O159" s="53">
        <f>$I$159</f>
        <v>12880</v>
      </c>
      <c r="P159" s="53">
        <f>$I$159</f>
        <v>12880</v>
      </c>
      <c r="Q159" s="53">
        <f>$I$159</f>
        <v>12880</v>
      </c>
      <c r="R159" s="52">
        <f>AVERAGE(N159:Q159)</f>
        <v>12880</v>
      </c>
      <c r="S159" s="53">
        <f>$I$159</f>
        <v>12880</v>
      </c>
      <c r="T159" s="53">
        <f>$I$159</f>
        <v>12880</v>
      </c>
      <c r="U159" s="53">
        <f>$I$159</f>
        <v>12880</v>
      </c>
      <c r="V159" s="53">
        <f>$I$159</f>
        <v>12880</v>
      </c>
      <c r="W159" s="52">
        <f>AVERAGE(S159:V159)</f>
        <v>12880</v>
      </c>
      <c r="X159" s="242"/>
      <c r="Y159" s="54"/>
    </row>
    <row r="160" spans="1:25" ht="23.4" x14ac:dyDescent="0.5">
      <c r="A160" s="236"/>
      <c r="B160" s="46"/>
      <c r="C160" s="46"/>
      <c r="D160" s="240"/>
      <c r="E160" s="286"/>
      <c r="F160" s="322"/>
      <c r="G160" s="241"/>
      <c r="H160" s="198" t="s">
        <v>370</v>
      </c>
      <c r="I160" s="53">
        <f>I158*I159</f>
        <v>0</v>
      </c>
      <c r="J160" s="53">
        <f>J158*J159</f>
        <v>0</v>
      </c>
      <c r="K160" s="53">
        <f>K158*K159</f>
        <v>6440</v>
      </c>
      <c r="L160" s="53">
        <f>L158*L159</f>
        <v>6440</v>
      </c>
      <c r="M160" s="52">
        <f>SUM(I160:L160)</f>
        <v>12880</v>
      </c>
      <c r="N160" s="53">
        <f>N158*N159</f>
        <v>0</v>
      </c>
      <c r="O160" s="53">
        <f>O158*O159</f>
        <v>0</v>
      </c>
      <c r="P160" s="53">
        <f>P158*P159</f>
        <v>0</v>
      </c>
      <c r="Q160" s="53">
        <f>Q158*Q159</f>
        <v>0</v>
      </c>
      <c r="R160" s="52">
        <f>SUM(N160:Q160)</f>
        <v>0</v>
      </c>
      <c r="S160" s="53">
        <f>S158*S159</f>
        <v>6440</v>
      </c>
      <c r="T160" s="53">
        <f>T158*T159</f>
        <v>6440</v>
      </c>
      <c r="U160" s="53">
        <f>U158*U159</f>
        <v>0</v>
      </c>
      <c r="V160" s="53">
        <f>V158*V159</f>
        <v>0</v>
      </c>
      <c r="W160" s="52">
        <f>SUM(S160:V160)</f>
        <v>12880</v>
      </c>
      <c r="X160" s="242"/>
      <c r="Y160" s="54"/>
    </row>
    <row r="161" spans="1:25" ht="24.6" customHeight="1" x14ac:dyDescent="0.5">
      <c r="A161" s="290" t="s">
        <v>211</v>
      </c>
      <c r="B161" s="65">
        <v>68</v>
      </c>
      <c r="C161" s="55" t="s">
        <v>66</v>
      </c>
      <c r="D161" s="238" t="s">
        <v>457</v>
      </c>
      <c r="E161" s="237" t="s">
        <v>458</v>
      </c>
      <c r="F161" s="320" t="s">
        <v>214</v>
      </c>
      <c r="G161" s="241"/>
      <c r="H161" s="198" t="s">
        <v>366</v>
      </c>
      <c r="I161" s="48" t="s">
        <v>381</v>
      </c>
      <c r="J161" s="48" t="str">
        <f>I161</f>
        <v>Курс обучения</v>
      </c>
      <c r="K161" s="48" t="str">
        <f>J161</f>
        <v>Курс обучения</v>
      </c>
      <c r="L161" s="48" t="str">
        <f>K161</f>
        <v>Курс обучения</v>
      </c>
      <c r="M161" s="56" t="str">
        <f>I161</f>
        <v>Курс обучения</v>
      </c>
      <c r="N161" s="48" t="str">
        <f>M161</f>
        <v>Курс обучения</v>
      </c>
      <c r="O161" s="48" t="str">
        <f>N161</f>
        <v>Курс обучения</v>
      </c>
      <c r="P161" s="48" t="str">
        <f>O161</f>
        <v>Курс обучения</v>
      </c>
      <c r="Q161" s="48" t="str">
        <f>P161</f>
        <v>Курс обучения</v>
      </c>
      <c r="R161" s="56" t="str">
        <f>M161</f>
        <v>Курс обучения</v>
      </c>
      <c r="S161" s="48" t="str">
        <f>R161</f>
        <v>Курс обучения</v>
      </c>
      <c r="T161" s="48" t="str">
        <f>S161</f>
        <v>Курс обучения</v>
      </c>
      <c r="U161" s="48" t="str">
        <f>T161</f>
        <v>Курс обучения</v>
      </c>
      <c r="V161" s="48" t="str">
        <f>U161</f>
        <v>Курс обучения</v>
      </c>
      <c r="W161" s="56" t="str">
        <f>R161</f>
        <v>Курс обучения</v>
      </c>
      <c r="X161" s="242">
        <f>SUM(M164,R164,W164)</f>
        <v>36332</v>
      </c>
      <c r="Y161" s="54"/>
    </row>
    <row r="162" spans="1:25" ht="20.100000000000001" customHeight="1" x14ac:dyDescent="0.5">
      <c r="A162" s="236"/>
      <c r="B162" s="58"/>
      <c r="C162" s="58"/>
      <c r="D162" s="239"/>
      <c r="E162" s="286"/>
      <c r="F162" s="321"/>
      <c r="G162" s="241"/>
      <c r="H162" s="198" t="s">
        <v>368</v>
      </c>
      <c r="I162" s="53">
        <v>0</v>
      </c>
      <c r="J162" s="53">
        <v>1</v>
      </c>
      <c r="K162" s="53">
        <v>1</v>
      </c>
      <c r="L162" s="53">
        <v>0</v>
      </c>
      <c r="M162" s="52">
        <f>SUM(I162:L162)</f>
        <v>2</v>
      </c>
      <c r="N162" s="53">
        <v>0</v>
      </c>
      <c r="O162" s="53">
        <v>1</v>
      </c>
      <c r="P162" s="53">
        <v>0</v>
      </c>
      <c r="Q162" s="53">
        <v>0</v>
      </c>
      <c r="R162" s="52">
        <f>SUM(N162:Q162)</f>
        <v>1</v>
      </c>
      <c r="S162" s="53">
        <v>0</v>
      </c>
      <c r="T162" s="53">
        <v>1</v>
      </c>
      <c r="U162" s="53">
        <v>0</v>
      </c>
      <c r="V162" s="53">
        <v>0</v>
      </c>
      <c r="W162" s="52">
        <f>SUM(S162:V162)</f>
        <v>1</v>
      </c>
      <c r="X162" s="242"/>
      <c r="Y162" s="54"/>
    </row>
    <row r="163" spans="1:25" ht="23.4" x14ac:dyDescent="0.5">
      <c r="A163" s="236"/>
      <c r="B163" s="58"/>
      <c r="C163" s="58"/>
      <c r="D163" s="239"/>
      <c r="E163" s="286"/>
      <c r="F163" s="321"/>
      <c r="G163" s="241"/>
      <c r="H163" s="198" t="s">
        <v>367</v>
      </c>
      <c r="I163" s="53">
        <f>'[2]Budget assumptions'!H556</f>
        <v>9083</v>
      </c>
      <c r="J163" s="53">
        <f>$I$163</f>
        <v>9083</v>
      </c>
      <c r="K163" s="53">
        <f>$I$163</f>
        <v>9083</v>
      </c>
      <c r="L163" s="53">
        <f>$I$163</f>
        <v>9083</v>
      </c>
      <c r="M163" s="52">
        <f>AVERAGE(I163:L163)</f>
        <v>9083</v>
      </c>
      <c r="N163" s="53">
        <f>$I$163</f>
        <v>9083</v>
      </c>
      <c r="O163" s="53">
        <f>$I$163</f>
        <v>9083</v>
      </c>
      <c r="P163" s="53">
        <f>$I$163</f>
        <v>9083</v>
      </c>
      <c r="Q163" s="53">
        <f>$I$163</f>
        <v>9083</v>
      </c>
      <c r="R163" s="52">
        <f>AVERAGE(N163:Q163)</f>
        <v>9083</v>
      </c>
      <c r="S163" s="53">
        <f>$I$163</f>
        <v>9083</v>
      </c>
      <c r="T163" s="53">
        <f>$I$163</f>
        <v>9083</v>
      </c>
      <c r="U163" s="53">
        <f>$I$163</f>
        <v>9083</v>
      </c>
      <c r="V163" s="53">
        <f>$I$163</f>
        <v>9083</v>
      </c>
      <c r="W163" s="52">
        <f>AVERAGE(S163:V163)</f>
        <v>9083</v>
      </c>
      <c r="X163" s="242"/>
      <c r="Y163" s="54"/>
    </row>
    <row r="164" spans="1:25" ht="29.7" customHeight="1" x14ac:dyDescent="0.5">
      <c r="A164" s="236"/>
      <c r="B164" s="59"/>
      <c r="C164" s="59"/>
      <c r="D164" s="240"/>
      <c r="E164" s="286"/>
      <c r="F164" s="322"/>
      <c r="G164" s="241"/>
      <c r="H164" s="198" t="s">
        <v>370</v>
      </c>
      <c r="I164" s="53">
        <f>I162*I163</f>
        <v>0</v>
      </c>
      <c r="J164" s="53">
        <f>J162*J163</f>
        <v>9083</v>
      </c>
      <c r="K164" s="53">
        <f>K162*K163</f>
        <v>9083</v>
      </c>
      <c r="L164" s="53">
        <f>L162*L163</f>
        <v>0</v>
      </c>
      <c r="M164" s="52">
        <f>SUM(I164:L164)</f>
        <v>18166</v>
      </c>
      <c r="N164" s="53">
        <f>N162*N163</f>
        <v>0</v>
      </c>
      <c r="O164" s="53">
        <f>O162*O163</f>
        <v>9083</v>
      </c>
      <c r="P164" s="53">
        <f>P162*P163</f>
        <v>0</v>
      </c>
      <c r="Q164" s="53">
        <f>Q162*Q163</f>
        <v>0</v>
      </c>
      <c r="R164" s="52">
        <f>SUM(N164:Q164)</f>
        <v>9083</v>
      </c>
      <c r="S164" s="53">
        <f>S162*S163</f>
        <v>0</v>
      </c>
      <c r="T164" s="53">
        <f>T162*T163</f>
        <v>9083</v>
      </c>
      <c r="U164" s="53">
        <f>U162*U163</f>
        <v>0</v>
      </c>
      <c r="V164" s="53">
        <f>V162*V163</f>
        <v>0</v>
      </c>
      <c r="W164" s="52">
        <f>SUM(S164:V164)</f>
        <v>9083</v>
      </c>
      <c r="X164" s="242"/>
      <c r="Y164" s="54"/>
    </row>
    <row r="165" spans="1:25" ht="24.6" customHeight="1" x14ac:dyDescent="0.5">
      <c r="A165" s="290" t="s">
        <v>215</v>
      </c>
      <c r="B165" s="65">
        <v>67</v>
      </c>
      <c r="C165" s="55" t="s">
        <v>66</v>
      </c>
      <c r="D165" s="238" t="s">
        <v>459</v>
      </c>
      <c r="E165" s="237" t="s">
        <v>460</v>
      </c>
      <c r="F165" s="320" t="s">
        <v>218</v>
      </c>
      <c r="G165" s="241"/>
      <c r="H165" s="198" t="s">
        <v>366</v>
      </c>
      <c r="I165" s="48" t="s">
        <v>381</v>
      </c>
      <c r="J165" s="48" t="str">
        <f>I165</f>
        <v>Курс обучения</v>
      </c>
      <c r="K165" s="48" t="str">
        <f>J165</f>
        <v>Курс обучения</v>
      </c>
      <c r="L165" s="48" t="str">
        <f>K165</f>
        <v>Курс обучения</v>
      </c>
      <c r="M165" s="56" t="str">
        <f>I165</f>
        <v>Курс обучения</v>
      </c>
      <c r="N165" s="48" t="str">
        <f>M165</f>
        <v>Курс обучения</v>
      </c>
      <c r="O165" s="48" t="str">
        <f>N165</f>
        <v>Курс обучения</v>
      </c>
      <c r="P165" s="48" t="str">
        <f>O165</f>
        <v>Курс обучения</v>
      </c>
      <c r="Q165" s="48" t="str">
        <f>P165</f>
        <v>Курс обучения</v>
      </c>
      <c r="R165" s="56" t="str">
        <f>M165</f>
        <v>Курс обучения</v>
      </c>
      <c r="S165" s="48" t="str">
        <f>R165</f>
        <v>Курс обучения</v>
      </c>
      <c r="T165" s="48" t="str">
        <f>S165</f>
        <v>Курс обучения</v>
      </c>
      <c r="U165" s="48" t="str">
        <f>T165</f>
        <v>Курс обучения</v>
      </c>
      <c r="V165" s="48" t="str">
        <f>U165</f>
        <v>Курс обучения</v>
      </c>
      <c r="W165" s="56" t="str">
        <f>R165</f>
        <v>Курс обучения</v>
      </c>
      <c r="X165" s="242">
        <f>SUM(M168,R168,W168)</f>
        <v>32206</v>
      </c>
      <c r="Y165" s="54"/>
    </row>
    <row r="166" spans="1:25" ht="17.7" customHeight="1" x14ac:dyDescent="0.5">
      <c r="A166" s="236"/>
      <c r="B166" s="58"/>
      <c r="C166" s="58"/>
      <c r="D166" s="239"/>
      <c r="E166" s="286"/>
      <c r="F166" s="321"/>
      <c r="G166" s="241"/>
      <c r="H166" s="198" t="s">
        <v>368</v>
      </c>
      <c r="I166" s="53">
        <v>0</v>
      </c>
      <c r="J166" s="53">
        <v>0</v>
      </c>
      <c r="K166" s="53">
        <v>0</v>
      </c>
      <c r="L166" s="53">
        <v>1</v>
      </c>
      <c r="M166" s="52">
        <f>SUM(I166:L166)</f>
        <v>1</v>
      </c>
      <c r="N166" s="53">
        <v>0</v>
      </c>
      <c r="O166" s="53">
        <v>0</v>
      </c>
      <c r="P166" s="53">
        <v>1</v>
      </c>
      <c r="Q166" s="53">
        <v>0</v>
      </c>
      <c r="R166" s="52">
        <f>SUM(N166:Q166)</f>
        <v>1</v>
      </c>
      <c r="S166" s="53">
        <v>0</v>
      </c>
      <c r="T166" s="53">
        <v>0</v>
      </c>
      <c r="U166" s="53">
        <v>0</v>
      </c>
      <c r="V166" s="53">
        <v>0</v>
      </c>
      <c r="W166" s="52">
        <f>SUM(S166:V166)</f>
        <v>0</v>
      </c>
      <c r="X166" s="242"/>
      <c r="Y166" s="54"/>
    </row>
    <row r="167" spans="1:25" ht="29.4" customHeight="1" x14ac:dyDescent="0.5">
      <c r="A167" s="236"/>
      <c r="B167" s="58"/>
      <c r="C167" s="58"/>
      <c r="D167" s="239"/>
      <c r="E167" s="286"/>
      <c r="F167" s="321"/>
      <c r="G167" s="241"/>
      <c r="H167" s="198" t="s">
        <v>367</v>
      </c>
      <c r="I167" s="53">
        <f>'[2]Budget assumptions'!H578</f>
        <v>16103</v>
      </c>
      <c r="J167" s="53">
        <f>$I$167</f>
        <v>16103</v>
      </c>
      <c r="K167" s="53">
        <f>$I$167</f>
        <v>16103</v>
      </c>
      <c r="L167" s="53">
        <f>$I$167</f>
        <v>16103</v>
      </c>
      <c r="M167" s="52">
        <f>AVERAGE(I167:L167)</f>
        <v>16103</v>
      </c>
      <c r="N167" s="53">
        <f>$I$167</f>
        <v>16103</v>
      </c>
      <c r="O167" s="53">
        <f>$I$167</f>
        <v>16103</v>
      </c>
      <c r="P167" s="53">
        <f>$I$167</f>
        <v>16103</v>
      </c>
      <c r="Q167" s="53">
        <f>$I$167</f>
        <v>16103</v>
      </c>
      <c r="R167" s="52">
        <f>AVERAGE(N167:Q167)</f>
        <v>16103</v>
      </c>
      <c r="S167" s="53">
        <f>$I$167</f>
        <v>16103</v>
      </c>
      <c r="T167" s="53">
        <f>$I$167</f>
        <v>16103</v>
      </c>
      <c r="U167" s="53">
        <f>$I$167</f>
        <v>16103</v>
      </c>
      <c r="V167" s="53">
        <f>$I$167</f>
        <v>16103</v>
      </c>
      <c r="W167" s="52">
        <f>AVERAGE(S167:V167)</f>
        <v>16103</v>
      </c>
      <c r="X167" s="242"/>
      <c r="Y167" s="54"/>
    </row>
    <row r="168" spans="1:25" ht="26.7" customHeight="1" x14ac:dyDescent="0.5">
      <c r="A168" s="236"/>
      <c r="B168" s="59"/>
      <c r="C168" s="59"/>
      <c r="D168" s="240"/>
      <c r="E168" s="286"/>
      <c r="F168" s="322"/>
      <c r="G168" s="241"/>
      <c r="H168" s="198" t="s">
        <v>370</v>
      </c>
      <c r="I168" s="53">
        <f>I166*I167</f>
        <v>0</v>
      </c>
      <c r="J168" s="53">
        <f>J166*J167</f>
        <v>0</v>
      </c>
      <c r="K168" s="53">
        <f>K166*K167</f>
        <v>0</v>
      </c>
      <c r="L168" s="53">
        <f>L166*L167</f>
        <v>16103</v>
      </c>
      <c r="M168" s="52">
        <f>SUM(I168:L168)</f>
        <v>16103</v>
      </c>
      <c r="N168" s="53">
        <f>N166*N167</f>
        <v>0</v>
      </c>
      <c r="O168" s="53">
        <f>O166*O167</f>
        <v>0</v>
      </c>
      <c r="P168" s="53">
        <f>P166*P167</f>
        <v>16103</v>
      </c>
      <c r="Q168" s="53">
        <f>Q166*Q167</f>
        <v>0</v>
      </c>
      <c r="R168" s="52">
        <f>SUM(N168:Q168)</f>
        <v>16103</v>
      </c>
      <c r="S168" s="53">
        <f>S166*S167</f>
        <v>0</v>
      </c>
      <c r="T168" s="53">
        <f>T166*T167</f>
        <v>0</v>
      </c>
      <c r="U168" s="53">
        <f>U166*U167</f>
        <v>0</v>
      </c>
      <c r="V168" s="53">
        <f>V166*V167</f>
        <v>0</v>
      </c>
      <c r="W168" s="52">
        <f>SUM(S168:V168)</f>
        <v>0</v>
      </c>
      <c r="X168" s="242"/>
      <c r="Y168" s="54"/>
    </row>
    <row r="169" spans="1:25" ht="32.1" customHeight="1" x14ac:dyDescent="0.5">
      <c r="A169" s="290" t="s">
        <v>219</v>
      </c>
      <c r="B169" s="65">
        <v>76</v>
      </c>
      <c r="C169" s="55" t="s">
        <v>95</v>
      </c>
      <c r="D169" s="291" t="s">
        <v>461</v>
      </c>
      <c r="E169" s="291" t="s">
        <v>462</v>
      </c>
      <c r="F169" s="329" t="s">
        <v>222</v>
      </c>
      <c r="G169" s="241"/>
      <c r="H169" s="198" t="s">
        <v>366</v>
      </c>
      <c r="I169" s="89" t="s">
        <v>369</v>
      </c>
      <c r="J169" s="48" t="str">
        <f>I169</f>
        <v>Год</v>
      </c>
      <c r="K169" s="48" t="str">
        <f>J169</f>
        <v>Год</v>
      </c>
      <c r="L169" s="48" t="str">
        <f>K169</f>
        <v>Год</v>
      </c>
      <c r="M169" s="56" t="str">
        <f>I169</f>
        <v>Год</v>
      </c>
      <c r="N169" s="48" t="str">
        <f>M169</f>
        <v>Год</v>
      </c>
      <c r="O169" s="48" t="str">
        <f>N169</f>
        <v>Год</v>
      </c>
      <c r="P169" s="48" t="str">
        <f>O169</f>
        <v>Год</v>
      </c>
      <c r="Q169" s="48" t="str">
        <f>P169</f>
        <v>Год</v>
      </c>
      <c r="R169" s="56" t="str">
        <f>M169</f>
        <v>Год</v>
      </c>
      <c r="S169" s="48" t="str">
        <f>R169</f>
        <v>Год</v>
      </c>
      <c r="T169" s="48" t="str">
        <f>S169</f>
        <v>Год</v>
      </c>
      <c r="U169" s="48" t="str">
        <f>T169</f>
        <v>Год</v>
      </c>
      <c r="V169" s="48" t="str">
        <f>U169</f>
        <v>Год</v>
      </c>
      <c r="W169" s="56" t="str">
        <f>R169</f>
        <v>Год</v>
      </c>
      <c r="X169" s="242">
        <f>SUM(M173,R173,W173)</f>
        <v>2389770</v>
      </c>
      <c r="Y169" s="54"/>
    </row>
    <row r="170" spans="1:25" ht="42.9" customHeight="1" x14ac:dyDescent="0.5">
      <c r="A170" s="236"/>
      <c r="B170" s="58">
        <v>77</v>
      </c>
      <c r="C170" s="55" t="s">
        <v>96</v>
      </c>
      <c r="D170" s="292"/>
      <c r="E170" s="292"/>
      <c r="F170" s="330"/>
      <c r="G170" s="241"/>
      <c r="H170" s="198" t="s">
        <v>368</v>
      </c>
      <c r="I170" s="90">
        <v>0.25</v>
      </c>
      <c r="J170" s="90">
        <v>0.25</v>
      </c>
      <c r="K170" s="90">
        <v>0.25</v>
      </c>
      <c r="L170" s="90">
        <v>0.25</v>
      </c>
      <c r="M170" s="52">
        <f>SUM(I170:L170)</f>
        <v>1</v>
      </c>
      <c r="N170" s="90">
        <v>0.25</v>
      </c>
      <c r="O170" s="90">
        <v>0.25</v>
      </c>
      <c r="P170" s="90">
        <v>0.25</v>
      </c>
      <c r="Q170" s="90">
        <v>0.25</v>
      </c>
      <c r="R170" s="52">
        <f>SUM(N170:Q170)</f>
        <v>1</v>
      </c>
      <c r="S170" s="90">
        <v>0.25</v>
      </c>
      <c r="T170" s="90">
        <v>0.25</v>
      </c>
      <c r="U170" s="90">
        <v>0.25</v>
      </c>
      <c r="V170" s="90">
        <v>0.25</v>
      </c>
      <c r="W170" s="52">
        <f>SUM(S170:V170)</f>
        <v>1</v>
      </c>
      <c r="X170" s="242"/>
      <c r="Y170" s="54"/>
    </row>
    <row r="171" spans="1:25" ht="34.799999999999997" customHeight="1" x14ac:dyDescent="0.5">
      <c r="A171" s="236"/>
      <c r="B171" s="58">
        <v>78</v>
      </c>
      <c r="C171" s="55" t="s">
        <v>66</v>
      </c>
      <c r="D171" s="292"/>
      <c r="E171" s="292"/>
      <c r="F171" s="330"/>
      <c r="G171" s="241"/>
      <c r="H171" s="198" t="s">
        <v>367</v>
      </c>
      <c r="I171" s="90">
        <f>'[2]Budget assumptions'!D614</f>
        <v>1062120</v>
      </c>
      <c r="J171" s="53">
        <f>$I$171</f>
        <v>1062120</v>
      </c>
      <c r="K171" s="53">
        <f>$I$171</f>
        <v>1062120</v>
      </c>
      <c r="L171" s="53">
        <f>$I$171</f>
        <v>1062120</v>
      </c>
      <c r="M171" s="52">
        <f>AVERAGE(I171:L171)</f>
        <v>1062120</v>
      </c>
      <c r="N171" s="53">
        <f>'[2]Budget assumptions'!E614</f>
        <v>796590</v>
      </c>
      <c r="O171" s="53">
        <f>$N$171</f>
        <v>796590</v>
      </c>
      <c r="P171" s="53">
        <f>$N$171</f>
        <v>796590</v>
      </c>
      <c r="Q171" s="53">
        <f>$N$171</f>
        <v>796590</v>
      </c>
      <c r="R171" s="52">
        <f>AVERAGE(N171:Q171)</f>
        <v>796590</v>
      </c>
      <c r="S171" s="53">
        <f>'[2]Budget assumptions'!F614</f>
        <v>531060</v>
      </c>
      <c r="T171" s="53">
        <f>$S$171</f>
        <v>531060</v>
      </c>
      <c r="U171" s="53">
        <f>$S$171</f>
        <v>531060</v>
      </c>
      <c r="V171" s="53">
        <f>$S$171</f>
        <v>531060</v>
      </c>
      <c r="W171" s="52">
        <f>AVERAGE(S171:V171)</f>
        <v>531060</v>
      </c>
      <c r="X171" s="242"/>
      <c r="Y171" s="54"/>
    </row>
    <row r="172" spans="1:25" ht="19.5" hidden="1" customHeight="1" x14ac:dyDescent="0.5">
      <c r="A172" s="236"/>
      <c r="B172" s="58">
        <v>79</v>
      </c>
      <c r="C172" s="55" t="s">
        <v>224</v>
      </c>
      <c r="D172" s="292"/>
      <c r="E172" s="292"/>
      <c r="F172" s="330"/>
      <c r="G172" s="241"/>
      <c r="H172" s="48"/>
      <c r="I172" s="90"/>
      <c r="J172" s="53"/>
      <c r="K172" s="53"/>
      <c r="L172" s="53"/>
      <c r="M172" s="52"/>
      <c r="N172" s="53"/>
      <c r="O172" s="53"/>
      <c r="P172" s="53"/>
      <c r="Q172" s="53"/>
      <c r="R172" s="52"/>
      <c r="S172" s="53"/>
      <c r="T172" s="53"/>
      <c r="U172" s="53"/>
      <c r="V172" s="53"/>
      <c r="W172" s="52"/>
      <c r="X172" s="242"/>
      <c r="Y172" s="54"/>
    </row>
    <row r="173" spans="1:25" ht="49.5" customHeight="1" x14ac:dyDescent="0.5">
      <c r="A173" s="236"/>
      <c r="B173" s="59">
        <v>80</v>
      </c>
      <c r="C173" s="55" t="s">
        <v>225</v>
      </c>
      <c r="D173" s="293"/>
      <c r="E173" s="293"/>
      <c r="F173" s="331"/>
      <c r="G173" s="241"/>
      <c r="H173" s="198" t="s">
        <v>370</v>
      </c>
      <c r="I173" s="90">
        <f>I170*I171</f>
        <v>265530</v>
      </c>
      <c r="J173" s="53">
        <f>J170*J171</f>
        <v>265530</v>
      </c>
      <c r="K173" s="53">
        <f>K170*K171</f>
        <v>265530</v>
      </c>
      <c r="L173" s="53">
        <f>L170*L171</f>
        <v>265530</v>
      </c>
      <c r="M173" s="52">
        <f>SUM(I173:L173)</f>
        <v>1062120</v>
      </c>
      <c r="N173" s="53">
        <f>N170*N171</f>
        <v>199147.5</v>
      </c>
      <c r="O173" s="53">
        <f>O170*O171</f>
        <v>199147.5</v>
      </c>
      <c r="P173" s="53">
        <f>P170*P171</f>
        <v>199147.5</v>
      </c>
      <c r="Q173" s="53">
        <f>Q170*Q171</f>
        <v>199147.5</v>
      </c>
      <c r="R173" s="52">
        <f>SUM(N173:Q173)</f>
        <v>796590</v>
      </c>
      <c r="S173" s="53">
        <f>S170*S171</f>
        <v>132765</v>
      </c>
      <c r="T173" s="53">
        <f>T170*T171</f>
        <v>132765</v>
      </c>
      <c r="U173" s="53">
        <f>U170*U171</f>
        <v>132765</v>
      </c>
      <c r="V173" s="53">
        <f>V170*V171</f>
        <v>132765</v>
      </c>
      <c r="W173" s="52">
        <f>SUM(S173:V173)</f>
        <v>531060</v>
      </c>
      <c r="X173" s="242"/>
      <c r="Y173" s="54"/>
    </row>
    <row r="174" spans="1:25" ht="18.600000000000001" customHeight="1" x14ac:dyDescent="0.5">
      <c r="A174" s="290" t="s">
        <v>226</v>
      </c>
      <c r="B174" s="88">
        <v>74</v>
      </c>
      <c r="C174" s="55" t="s">
        <v>106</v>
      </c>
      <c r="D174" s="237" t="s">
        <v>463</v>
      </c>
      <c r="E174" s="238" t="s">
        <v>464</v>
      </c>
      <c r="F174" s="320" t="s">
        <v>229</v>
      </c>
      <c r="G174" s="241"/>
      <c r="H174" s="198" t="s">
        <v>366</v>
      </c>
      <c r="I174" s="48" t="s">
        <v>55</v>
      </c>
      <c r="J174" s="48" t="str">
        <f>I174</f>
        <v>Year</v>
      </c>
      <c r="K174" s="48" t="str">
        <f>J174</f>
        <v>Year</v>
      </c>
      <c r="L174" s="48" t="str">
        <f>K174</f>
        <v>Year</v>
      </c>
      <c r="M174" s="56" t="str">
        <f>I174</f>
        <v>Year</v>
      </c>
      <c r="N174" s="48" t="str">
        <f>M174</f>
        <v>Year</v>
      </c>
      <c r="O174" s="48" t="str">
        <f>N174</f>
        <v>Year</v>
      </c>
      <c r="P174" s="48" t="str">
        <f>O174</f>
        <v>Year</v>
      </c>
      <c r="Q174" s="48" t="str">
        <f>P174</f>
        <v>Year</v>
      </c>
      <c r="R174" s="56" t="str">
        <f>M174</f>
        <v>Year</v>
      </c>
      <c r="S174" s="48" t="str">
        <f>R174</f>
        <v>Year</v>
      </c>
      <c r="T174" s="48" t="str">
        <f>S174</f>
        <v>Year</v>
      </c>
      <c r="U174" s="48" t="str">
        <f>T174</f>
        <v>Year</v>
      </c>
      <c r="V174" s="48" t="str">
        <f>U174</f>
        <v>Year</v>
      </c>
      <c r="W174" s="56" t="str">
        <f>R174</f>
        <v>Year</v>
      </c>
      <c r="X174" s="242">
        <f>SUM(M177,R177,W177)</f>
        <v>162000</v>
      </c>
      <c r="Y174" s="54"/>
    </row>
    <row r="175" spans="1:25" ht="22.2" customHeight="1" x14ac:dyDescent="0.5">
      <c r="A175" s="236"/>
      <c r="B175" s="46">
        <v>75</v>
      </c>
      <c r="C175" s="55" t="s">
        <v>51</v>
      </c>
      <c r="D175" s="237"/>
      <c r="E175" s="239"/>
      <c r="F175" s="321"/>
      <c r="G175" s="241"/>
      <c r="H175" s="198" t="s">
        <v>368</v>
      </c>
      <c r="I175" s="51">
        <v>0.25</v>
      </c>
      <c r="J175" s="51">
        <v>0.25</v>
      </c>
      <c r="K175" s="51">
        <v>0.25</v>
      </c>
      <c r="L175" s="51">
        <v>0.25</v>
      </c>
      <c r="M175" s="52">
        <f>SUM(I175:L175)</f>
        <v>1</v>
      </c>
      <c r="N175" s="51">
        <v>0.25</v>
      </c>
      <c r="O175" s="51">
        <v>0.25</v>
      </c>
      <c r="P175" s="51">
        <v>0.25</v>
      </c>
      <c r="Q175" s="51">
        <v>0.25</v>
      </c>
      <c r="R175" s="52">
        <f>SUM(N175:Q175)</f>
        <v>1</v>
      </c>
      <c r="S175" s="51">
        <v>0.25</v>
      </c>
      <c r="T175" s="51">
        <v>0.25</v>
      </c>
      <c r="U175" s="51">
        <v>0.25</v>
      </c>
      <c r="V175" s="51">
        <v>0.25</v>
      </c>
      <c r="W175" s="52">
        <f>SUM(S175:V175)</f>
        <v>1</v>
      </c>
      <c r="X175" s="242"/>
      <c r="Y175" s="54"/>
    </row>
    <row r="176" spans="1:25" ht="25.2" customHeight="1" x14ac:dyDescent="0.5">
      <c r="A176" s="236"/>
      <c r="B176" s="46"/>
      <c r="C176" s="46"/>
      <c r="D176" s="237"/>
      <c r="E176" s="239"/>
      <c r="F176" s="321"/>
      <c r="G176" s="241"/>
      <c r="H176" s="198" t="s">
        <v>367</v>
      </c>
      <c r="I176" s="53">
        <f>'[2]Budget assumptions'!D635</f>
        <v>72000</v>
      </c>
      <c r="J176" s="53">
        <f>$I$176</f>
        <v>72000</v>
      </c>
      <c r="K176" s="53">
        <f>$I$176</f>
        <v>72000</v>
      </c>
      <c r="L176" s="53">
        <f>$I$176</f>
        <v>72000</v>
      </c>
      <c r="M176" s="52">
        <f>AVERAGE(I176:L176)</f>
        <v>72000</v>
      </c>
      <c r="N176" s="53">
        <f>'[2]Budget assumptions'!E635</f>
        <v>54000</v>
      </c>
      <c r="O176" s="53">
        <f>$N$176</f>
        <v>54000</v>
      </c>
      <c r="P176" s="53">
        <f>$N$176</f>
        <v>54000</v>
      </c>
      <c r="Q176" s="53">
        <f>$N$176</f>
        <v>54000</v>
      </c>
      <c r="R176" s="52">
        <f>AVERAGE(N176:Q176)</f>
        <v>54000</v>
      </c>
      <c r="S176" s="53">
        <f>'[2]Budget assumptions'!F635</f>
        <v>36000</v>
      </c>
      <c r="T176" s="53">
        <f>$S$176</f>
        <v>36000</v>
      </c>
      <c r="U176" s="53">
        <f>$S$176</f>
        <v>36000</v>
      </c>
      <c r="V176" s="53">
        <f>$S$176</f>
        <v>36000</v>
      </c>
      <c r="W176" s="52">
        <f>AVERAGE(S176:V176)</f>
        <v>36000</v>
      </c>
      <c r="X176" s="242"/>
      <c r="Y176" s="54"/>
    </row>
    <row r="177" spans="1:25" ht="23.4" x14ac:dyDescent="0.5">
      <c r="A177" s="236"/>
      <c r="B177" s="46"/>
      <c r="C177" s="46"/>
      <c r="D177" s="237"/>
      <c r="E177" s="240"/>
      <c r="F177" s="322"/>
      <c r="G177" s="241"/>
      <c r="H177" s="198" t="s">
        <v>370</v>
      </c>
      <c r="I177" s="53">
        <f>I175*I176</f>
        <v>18000</v>
      </c>
      <c r="J177" s="53">
        <f>J175*J176</f>
        <v>18000</v>
      </c>
      <c r="K177" s="53">
        <f>K175*K176</f>
        <v>18000</v>
      </c>
      <c r="L177" s="53">
        <f>L175*L176</f>
        <v>18000</v>
      </c>
      <c r="M177" s="52">
        <f>SUM(I177:L177)</f>
        <v>72000</v>
      </c>
      <c r="N177" s="53">
        <f>N175*N176</f>
        <v>13500</v>
      </c>
      <c r="O177" s="53">
        <f>O175*O176</f>
        <v>13500</v>
      </c>
      <c r="P177" s="53">
        <f>P175*P176</f>
        <v>13500</v>
      </c>
      <c r="Q177" s="53">
        <f>Q175*Q176</f>
        <v>13500</v>
      </c>
      <c r="R177" s="52">
        <f>SUM(N177:Q177)</f>
        <v>54000</v>
      </c>
      <c r="S177" s="53">
        <f>S175*S176</f>
        <v>9000</v>
      </c>
      <c r="T177" s="53">
        <f>T175*T176</f>
        <v>9000</v>
      </c>
      <c r="U177" s="53">
        <f>U175*U176</f>
        <v>9000</v>
      </c>
      <c r="V177" s="53">
        <f>V175*V176</f>
        <v>9000</v>
      </c>
      <c r="W177" s="52">
        <f>SUM(S177:V177)</f>
        <v>36000</v>
      </c>
      <c r="X177" s="242"/>
      <c r="Y177" s="54"/>
    </row>
    <row r="178" spans="1:25" ht="15.9" customHeight="1" x14ac:dyDescent="0.5">
      <c r="A178" s="290" t="s">
        <v>230</v>
      </c>
      <c r="B178" s="88">
        <v>73</v>
      </c>
      <c r="C178" s="55" t="s">
        <v>60</v>
      </c>
      <c r="D178" s="237" t="s">
        <v>465</v>
      </c>
      <c r="E178" s="238" t="s">
        <v>466</v>
      </c>
      <c r="F178" s="320" t="s">
        <v>233</v>
      </c>
      <c r="G178" s="241"/>
      <c r="H178" s="198" t="s">
        <v>366</v>
      </c>
      <c r="I178" s="48" t="s">
        <v>448</v>
      </c>
      <c r="J178" s="48" t="str">
        <f>I178</f>
        <v>Визит</v>
      </c>
      <c r="K178" s="48" t="str">
        <f>J178</f>
        <v>Визит</v>
      </c>
      <c r="L178" s="48" t="str">
        <f>K178</f>
        <v>Визит</v>
      </c>
      <c r="M178" s="56" t="str">
        <f>I178</f>
        <v>Визит</v>
      </c>
      <c r="N178" s="48" t="str">
        <f>M178</f>
        <v>Визит</v>
      </c>
      <c r="O178" s="48" t="str">
        <f>N178</f>
        <v>Визит</v>
      </c>
      <c r="P178" s="48" t="str">
        <f>O178</f>
        <v>Визит</v>
      </c>
      <c r="Q178" s="48" t="str">
        <f>P178</f>
        <v>Визит</v>
      </c>
      <c r="R178" s="56" t="str">
        <f>M178</f>
        <v>Визит</v>
      </c>
      <c r="S178" s="48" t="str">
        <f>R178</f>
        <v>Визит</v>
      </c>
      <c r="T178" s="48" t="str">
        <f>S178</f>
        <v>Визит</v>
      </c>
      <c r="U178" s="48" t="str">
        <f>T178</f>
        <v>Визит</v>
      </c>
      <c r="V178" s="48" t="str">
        <f>U178</f>
        <v>Визит</v>
      </c>
      <c r="W178" s="56" t="str">
        <f>R178</f>
        <v>Визит</v>
      </c>
      <c r="X178" s="242">
        <f>SUM(M181,R181,W181)</f>
        <v>21352</v>
      </c>
      <c r="Y178" s="54"/>
    </row>
    <row r="179" spans="1:25" ht="15.3" customHeight="1" x14ac:dyDescent="0.5">
      <c r="A179" s="236"/>
      <c r="B179" s="46"/>
      <c r="C179" s="46"/>
      <c r="D179" s="237"/>
      <c r="E179" s="239"/>
      <c r="F179" s="321"/>
      <c r="G179" s="241"/>
      <c r="H179" s="198" t="s">
        <v>368</v>
      </c>
      <c r="I179" s="53">
        <v>0</v>
      </c>
      <c r="J179" s="53">
        <v>0</v>
      </c>
      <c r="K179" s="53">
        <v>1</v>
      </c>
      <c r="L179" s="53">
        <v>1</v>
      </c>
      <c r="M179" s="52">
        <f>SUM(I179:L179)</f>
        <v>2</v>
      </c>
      <c r="N179" s="53">
        <v>0</v>
      </c>
      <c r="O179" s="53">
        <v>1</v>
      </c>
      <c r="P179" s="53">
        <v>1</v>
      </c>
      <c r="Q179" s="53">
        <v>0</v>
      </c>
      <c r="R179" s="52">
        <f>SUM(N179:Q179)</f>
        <v>2</v>
      </c>
      <c r="S179" s="53">
        <v>0</v>
      </c>
      <c r="T179" s="53">
        <v>0</v>
      </c>
      <c r="U179" s="53">
        <v>0</v>
      </c>
      <c r="V179" s="53">
        <v>0</v>
      </c>
      <c r="W179" s="52">
        <f>SUM(S179:V179)</f>
        <v>0</v>
      </c>
      <c r="X179" s="242"/>
      <c r="Y179" s="54"/>
    </row>
    <row r="180" spans="1:25" ht="23.7" customHeight="1" x14ac:dyDescent="0.5">
      <c r="A180" s="236"/>
      <c r="B180" s="46"/>
      <c r="C180" s="46"/>
      <c r="D180" s="237"/>
      <c r="E180" s="239"/>
      <c r="F180" s="321"/>
      <c r="G180" s="241"/>
      <c r="H180" s="198" t="s">
        <v>367</v>
      </c>
      <c r="I180" s="53">
        <f>'[2]Budget assumptions'!H656</f>
        <v>5338</v>
      </c>
      <c r="J180" s="53">
        <f>$I$180</f>
        <v>5338</v>
      </c>
      <c r="K180" s="53">
        <f>$I$180</f>
        <v>5338</v>
      </c>
      <c r="L180" s="53">
        <f>$I$180</f>
        <v>5338</v>
      </c>
      <c r="M180" s="52">
        <f>AVERAGE(I180:L180)</f>
        <v>5338</v>
      </c>
      <c r="N180" s="53">
        <f>$I$180</f>
        <v>5338</v>
      </c>
      <c r="O180" s="53">
        <f>$I$180</f>
        <v>5338</v>
      </c>
      <c r="P180" s="53">
        <f>$I$180</f>
        <v>5338</v>
      </c>
      <c r="Q180" s="53">
        <f>$I$180</f>
        <v>5338</v>
      </c>
      <c r="R180" s="52">
        <f>AVERAGE(N180:Q180)</f>
        <v>5338</v>
      </c>
      <c r="S180" s="53">
        <f>$I$180</f>
        <v>5338</v>
      </c>
      <c r="T180" s="53">
        <f>$I$180</f>
        <v>5338</v>
      </c>
      <c r="U180" s="53">
        <f>$I$180</f>
        <v>5338</v>
      </c>
      <c r="V180" s="53">
        <f>$I$180</f>
        <v>5338</v>
      </c>
      <c r="W180" s="52">
        <f>AVERAGE(S180:V180)</f>
        <v>5338</v>
      </c>
      <c r="X180" s="242"/>
      <c r="Y180" s="54"/>
    </row>
    <row r="181" spans="1:25" ht="23.4" x14ac:dyDescent="0.5">
      <c r="A181" s="236"/>
      <c r="B181" s="46"/>
      <c r="C181" s="46"/>
      <c r="D181" s="237"/>
      <c r="E181" s="240"/>
      <c r="F181" s="322"/>
      <c r="G181" s="241"/>
      <c r="H181" s="198" t="s">
        <v>370</v>
      </c>
      <c r="I181" s="53">
        <f>I179*I180</f>
        <v>0</v>
      </c>
      <c r="J181" s="53">
        <f>J179*J180</f>
        <v>0</v>
      </c>
      <c r="K181" s="53">
        <f>K179*K180</f>
        <v>5338</v>
      </c>
      <c r="L181" s="53">
        <f>L179*L180</f>
        <v>5338</v>
      </c>
      <c r="M181" s="52">
        <f>SUM(I181:L181)</f>
        <v>10676</v>
      </c>
      <c r="N181" s="53">
        <f>N179*N180</f>
        <v>0</v>
      </c>
      <c r="O181" s="53">
        <f>O179*O180</f>
        <v>5338</v>
      </c>
      <c r="P181" s="53">
        <f>P179*P180</f>
        <v>5338</v>
      </c>
      <c r="Q181" s="53">
        <f>Q179*Q180</f>
        <v>0</v>
      </c>
      <c r="R181" s="52">
        <f>SUM(N181:Q181)</f>
        <v>10676</v>
      </c>
      <c r="S181" s="53">
        <f>S179*S180</f>
        <v>0</v>
      </c>
      <c r="T181" s="53">
        <f>T179*T180</f>
        <v>0</v>
      </c>
      <c r="U181" s="53">
        <f>U179*U180</f>
        <v>0</v>
      </c>
      <c r="V181" s="53">
        <f>V179*V180</f>
        <v>0</v>
      </c>
      <c r="W181" s="52">
        <f>SUM(S181:V181)</f>
        <v>0</v>
      </c>
      <c r="X181" s="242"/>
      <c r="Y181" s="54"/>
    </row>
    <row r="182" spans="1:25" ht="24.6" customHeight="1" x14ac:dyDescent="0.5">
      <c r="A182" s="290" t="s">
        <v>234</v>
      </c>
      <c r="B182" s="65">
        <v>86</v>
      </c>
      <c r="C182" s="55" t="s">
        <v>51</v>
      </c>
      <c r="D182" s="237" t="s">
        <v>511</v>
      </c>
      <c r="E182" s="238" t="s">
        <v>467</v>
      </c>
      <c r="F182" s="329" t="s">
        <v>237</v>
      </c>
      <c r="G182" s="241"/>
      <c r="H182" s="198" t="s">
        <v>366</v>
      </c>
      <c r="I182" s="89" t="s">
        <v>77</v>
      </c>
      <c r="J182" s="48" t="str">
        <f>I182</f>
        <v>Consultancy</v>
      </c>
      <c r="K182" s="48" t="str">
        <f>J182</f>
        <v>Consultancy</v>
      </c>
      <c r="L182" s="48" t="str">
        <f>K182</f>
        <v>Consultancy</v>
      </c>
      <c r="M182" s="56" t="str">
        <f>I182</f>
        <v>Consultancy</v>
      </c>
      <c r="N182" s="48" t="str">
        <f>M182</f>
        <v>Consultancy</v>
      </c>
      <c r="O182" s="48" t="str">
        <f>N182</f>
        <v>Consultancy</v>
      </c>
      <c r="P182" s="48" t="str">
        <f>O182</f>
        <v>Consultancy</v>
      </c>
      <c r="Q182" s="48" t="str">
        <f>P182</f>
        <v>Consultancy</v>
      </c>
      <c r="R182" s="56" t="str">
        <f>M182</f>
        <v>Consultancy</v>
      </c>
      <c r="S182" s="48" t="str">
        <f>R182</f>
        <v>Consultancy</v>
      </c>
      <c r="T182" s="48" t="str">
        <f>S182</f>
        <v>Consultancy</v>
      </c>
      <c r="U182" s="48" t="str">
        <f>T182</f>
        <v>Consultancy</v>
      </c>
      <c r="V182" s="48" t="str">
        <f>U182</f>
        <v>Consultancy</v>
      </c>
      <c r="W182" s="56" t="str">
        <f>R182</f>
        <v>Consultancy</v>
      </c>
      <c r="X182" s="242">
        <f>SUM(M185,R185,W185)</f>
        <v>5000</v>
      </c>
      <c r="Y182" s="54"/>
    </row>
    <row r="183" spans="1:25" x14ac:dyDescent="0.5">
      <c r="A183" s="236"/>
      <c r="B183" s="58"/>
      <c r="C183" s="58"/>
      <c r="D183" s="237"/>
      <c r="E183" s="239"/>
      <c r="F183" s="330"/>
      <c r="G183" s="241"/>
      <c r="H183" s="198" t="s">
        <v>368</v>
      </c>
      <c r="I183" s="91">
        <v>0</v>
      </c>
      <c r="J183" s="51">
        <v>0.3</v>
      </c>
      <c r="K183" s="51">
        <v>0.3</v>
      </c>
      <c r="L183" s="51">
        <v>0.4</v>
      </c>
      <c r="M183" s="52">
        <f>SUM(I183:L183)</f>
        <v>1</v>
      </c>
      <c r="N183" s="53">
        <v>0</v>
      </c>
      <c r="O183" s="53">
        <v>0</v>
      </c>
      <c r="P183" s="53">
        <v>0</v>
      </c>
      <c r="Q183" s="53">
        <v>0</v>
      </c>
      <c r="R183" s="52">
        <f>SUM(N183:Q183)</f>
        <v>0</v>
      </c>
      <c r="S183" s="53">
        <v>0</v>
      </c>
      <c r="T183" s="53">
        <v>0</v>
      </c>
      <c r="U183" s="53">
        <v>0</v>
      </c>
      <c r="V183" s="53">
        <v>0</v>
      </c>
      <c r="W183" s="52">
        <f>SUM(S183:V183)</f>
        <v>0</v>
      </c>
      <c r="X183" s="242"/>
      <c r="Y183" s="54"/>
    </row>
    <row r="184" spans="1:25" ht="23.4" x14ac:dyDescent="0.5">
      <c r="A184" s="236"/>
      <c r="B184" s="58"/>
      <c r="C184" s="58"/>
      <c r="D184" s="237"/>
      <c r="E184" s="239"/>
      <c r="F184" s="330"/>
      <c r="G184" s="241"/>
      <c r="H184" s="198" t="s">
        <v>367</v>
      </c>
      <c r="I184" s="90">
        <v>5000</v>
      </c>
      <c r="J184" s="53">
        <f>$I$184</f>
        <v>5000</v>
      </c>
      <c r="K184" s="53">
        <f>$I$184</f>
        <v>5000</v>
      </c>
      <c r="L184" s="53">
        <f>$I$184</f>
        <v>5000</v>
      </c>
      <c r="M184" s="52">
        <f>AVERAGE(I184:L184)</f>
        <v>5000</v>
      </c>
      <c r="N184" s="53">
        <f>$I$184</f>
        <v>5000</v>
      </c>
      <c r="O184" s="53">
        <f>$I$184</f>
        <v>5000</v>
      </c>
      <c r="P184" s="53">
        <f>$I$184</f>
        <v>5000</v>
      </c>
      <c r="Q184" s="53">
        <f>$I$184</f>
        <v>5000</v>
      </c>
      <c r="R184" s="52">
        <f>AVERAGE(N184:Q184)</f>
        <v>5000</v>
      </c>
      <c r="S184" s="53">
        <f>$I$184</f>
        <v>5000</v>
      </c>
      <c r="T184" s="53">
        <f>$I$184</f>
        <v>5000</v>
      </c>
      <c r="U184" s="53">
        <f>$I$184</f>
        <v>5000</v>
      </c>
      <c r="V184" s="53">
        <f>$I$184</f>
        <v>5000</v>
      </c>
      <c r="W184" s="52">
        <f>AVERAGE(S184:V184)</f>
        <v>5000</v>
      </c>
      <c r="X184" s="242"/>
      <c r="Y184" s="54"/>
    </row>
    <row r="185" spans="1:25" ht="23.4" x14ac:dyDescent="0.5">
      <c r="A185" s="236"/>
      <c r="B185" s="59"/>
      <c r="C185" s="59"/>
      <c r="D185" s="237"/>
      <c r="E185" s="240"/>
      <c r="F185" s="331"/>
      <c r="G185" s="241"/>
      <c r="H185" s="198" t="s">
        <v>370</v>
      </c>
      <c r="I185" s="53">
        <f>I183*I184</f>
        <v>0</v>
      </c>
      <c r="J185" s="53">
        <f>J183*J184</f>
        <v>1500</v>
      </c>
      <c r="K185" s="53">
        <f>K183*K184</f>
        <v>1500</v>
      </c>
      <c r="L185" s="53">
        <f>L183*L184</f>
        <v>2000</v>
      </c>
      <c r="M185" s="52">
        <f>SUM(I185:L185)</f>
        <v>5000</v>
      </c>
      <c r="N185" s="53">
        <f>N183*N184</f>
        <v>0</v>
      </c>
      <c r="O185" s="53">
        <f>O183*O184</f>
        <v>0</v>
      </c>
      <c r="P185" s="53">
        <f>P183*P184</f>
        <v>0</v>
      </c>
      <c r="Q185" s="53">
        <f>Q183*Q184</f>
        <v>0</v>
      </c>
      <c r="R185" s="52">
        <f>SUM(N185:Q185)</f>
        <v>0</v>
      </c>
      <c r="S185" s="53">
        <f>S183*S184</f>
        <v>0</v>
      </c>
      <c r="T185" s="53">
        <f>T183*T184</f>
        <v>0</v>
      </c>
      <c r="U185" s="53">
        <f>U183*U184</f>
        <v>0</v>
      </c>
      <c r="V185" s="53">
        <f>V183*V184</f>
        <v>0</v>
      </c>
      <c r="W185" s="52">
        <f>SUM(S185:V185)</f>
        <v>0</v>
      </c>
      <c r="X185" s="242"/>
      <c r="Y185" s="54"/>
    </row>
    <row r="186" spans="1:25" ht="24.6" customHeight="1" x14ac:dyDescent="0.5">
      <c r="A186" s="290" t="s">
        <v>238</v>
      </c>
      <c r="B186" s="88">
        <v>87</v>
      </c>
      <c r="C186" s="55" t="s">
        <v>66</v>
      </c>
      <c r="D186" s="237" t="s">
        <v>468</v>
      </c>
      <c r="E186" s="238" t="s">
        <v>469</v>
      </c>
      <c r="F186" s="329" t="s">
        <v>214</v>
      </c>
      <c r="G186" s="241"/>
      <c r="H186" s="198" t="s">
        <v>366</v>
      </c>
      <c r="I186" s="48" t="s">
        <v>381</v>
      </c>
      <c r="J186" s="48" t="str">
        <f>I186</f>
        <v>Курс обучения</v>
      </c>
      <c r="K186" s="48" t="str">
        <f>J186</f>
        <v>Курс обучения</v>
      </c>
      <c r="L186" s="48" t="str">
        <f>K186</f>
        <v>Курс обучения</v>
      </c>
      <c r="M186" s="56" t="str">
        <f>I186</f>
        <v>Курс обучения</v>
      </c>
      <c r="N186" s="48" t="str">
        <f>M186</f>
        <v>Курс обучения</v>
      </c>
      <c r="O186" s="48" t="str">
        <f>N186</f>
        <v>Курс обучения</v>
      </c>
      <c r="P186" s="48" t="str">
        <f>O186</f>
        <v>Курс обучения</v>
      </c>
      <c r="Q186" s="48" t="str">
        <f>P186</f>
        <v>Курс обучения</v>
      </c>
      <c r="R186" s="56" t="str">
        <f>M186</f>
        <v>Курс обучения</v>
      </c>
      <c r="S186" s="48" t="str">
        <f>R186</f>
        <v>Курс обучения</v>
      </c>
      <c r="T186" s="48" t="str">
        <f>S186</f>
        <v>Курс обучения</v>
      </c>
      <c r="U186" s="48" t="str">
        <f>T186</f>
        <v>Курс обучения</v>
      </c>
      <c r="V186" s="48" t="str">
        <f>U186</f>
        <v>Курс обучения</v>
      </c>
      <c r="W186" s="56" t="str">
        <f>R186</f>
        <v>Курс обучения</v>
      </c>
      <c r="X186" s="242">
        <f>SUM(M189,R189,W189)</f>
        <v>18166</v>
      </c>
      <c r="Y186" s="54"/>
    </row>
    <row r="187" spans="1:25" x14ac:dyDescent="0.5">
      <c r="A187" s="236"/>
      <c r="B187" s="46"/>
      <c r="C187" s="46"/>
      <c r="D187" s="237"/>
      <c r="E187" s="239"/>
      <c r="F187" s="330"/>
      <c r="G187" s="241"/>
      <c r="H187" s="198" t="s">
        <v>368</v>
      </c>
      <c r="I187" s="91">
        <v>0</v>
      </c>
      <c r="J187" s="91">
        <v>0</v>
      </c>
      <c r="K187" s="91">
        <v>0</v>
      </c>
      <c r="L187" s="91">
        <v>0</v>
      </c>
      <c r="M187" s="52">
        <f>SUM(I187:L187)</f>
        <v>0</v>
      </c>
      <c r="N187" s="53">
        <v>2</v>
      </c>
      <c r="O187" s="53">
        <v>0</v>
      </c>
      <c r="P187" s="53">
        <v>0</v>
      </c>
      <c r="Q187" s="53">
        <v>0</v>
      </c>
      <c r="R187" s="52">
        <f>SUM(N187:Q187)</f>
        <v>2</v>
      </c>
      <c r="S187" s="53">
        <v>0</v>
      </c>
      <c r="T187" s="53">
        <v>0</v>
      </c>
      <c r="U187" s="53">
        <v>0</v>
      </c>
      <c r="V187" s="53">
        <v>0</v>
      </c>
      <c r="W187" s="52">
        <f>SUM(S187:V187)</f>
        <v>0</v>
      </c>
      <c r="X187" s="242"/>
      <c r="Y187" s="54"/>
    </row>
    <row r="188" spans="1:25" ht="23.4" x14ac:dyDescent="0.5">
      <c r="A188" s="236"/>
      <c r="B188" s="46"/>
      <c r="C188" s="46"/>
      <c r="D188" s="237"/>
      <c r="E188" s="239"/>
      <c r="F188" s="330"/>
      <c r="G188" s="241"/>
      <c r="H188" s="198" t="s">
        <v>367</v>
      </c>
      <c r="I188" s="90">
        <f>'[2]Budget assumptions'!H678</f>
        <v>9083</v>
      </c>
      <c r="J188" s="53">
        <f>$I$188</f>
        <v>9083</v>
      </c>
      <c r="K188" s="53">
        <f>$I$188</f>
        <v>9083</v>
      </c>
      <c r="L188" s="53">
        <f>$I$188</f>
        <v>9083</v>
      </c>
      <c r="M188" s="52">
        <f>AVERAGE(I188:L188)</f>
        <v>9083</v>
      </c>
      <c r="N188" s="53">
        <f>$I$188</f>
        <v>9083</v>
      </c>
      <c r="O188" s="53">
        <f>$I$188</f>
        <v>9083</v>
      </c>
      <c r="P188" s="53">
        <f>$I$188</f>
        <v>9083</v>
      </c>
      <c r="Q188" s="53">
        <f>$I$188</f>
        <v>9083</v>
      </c>
      <c r="R188" s="52">
        <f>AVERAGE(N188:Q188)</f>
        <v>9083</v>
      </c>
      <c r="S188" s="53">
        <f>$I$188</f>
        <v>9083</v>
      </c>
      <c r="T188" s="53">
        <f>$I$188</f>
        <v>9083</v>
      </c>
      <c r="U188" s="53">
        <f>$I$188</f>
        <v>9083</v>
      </c>
      <c r="V188" s="53">
        <f>$I$188</f>
        <v>9083</v>
      </c>
      <c r="W188" s="52">
        <f>AVERAGE(S188:V188)</f>
        <v>9083</v>
      </c>
      <c r="X188" s="242"/>
      <c r="Y188" s="54"/>
    </row>
    <row r="189" spans="1:25" ht="23.4" x14ac:dyDescent="0.5">
      <c r="A189" s="236"/>
      <c r="B189" s="46"/>
      <c r="C189" s="46"/>
      <c r="D189" s="237"/>
      <c r="E189" s="240"/>
      <c r="F189" s="331"/>
      <c r="G189" s="241"/>
      <c r="H189" s="198" t="s">
        <v>370</v>
      </c>
      <c r="I189" s="53">
        <f>I187*I188</f>
        <v>0</v>
      </c>
      <c r="J189" s="53">
        <f>J187*J188</f>
        <v>0</v>
      </c>
      <c r="K189" s="53">
        <f>K187*K188</f>
        <v>0</v>
      </c>
      <c r="L189" s="53">
        <f>L187*L188</f>
        <v>0</v>
      </c>
      <c r="M189" s="52">
        <f>SUM(I189:L189)</f>
        <v>0</v>
      </c>
      <c r="N189" s="53">
        <f>N187*N188</f>
        <v>18166</v>
      </c>
      <c r="O189" s="53">
        <f>O187*O188</f>
        <v>0</v>
      </c>
      <c r="P189" s="53">
        <f>P187*P188</f>
        <v>0</v>
      </c>
      <c r="Q189" s="53">
        <f>Q187*Q188</f>
        <v>0</v>
      </c>
      <c r="R189" s="52">
        <f>SUM(N189:Q189)</f>
        <v>18166</v>
      </c>
      <c r="S189" s="53">
        <f>S187*S188</f>
        <v>0</v>
      </c>
      <c r="T189" s="53">
        <f>T187*T188</f>
        <v>0</v>
      </c>
      <c r="U189" s="53">
        <f>U187*U188</f>
        <v>0</v>
      </c>
      <c r="V189" s="53">
        <f>V187*V188</f>
        <v>0</v>
      </c>
      <c r="W189" s="52">
        <f>SUM(S189:V189)</f>
        <v>0</v>
      </c>
      <c r="X189" s="242"/>
      <c r="Y189" s="54"/>
    </row>
    <row r="190" spans="1:25" ht="38.700000000000003" customHeight="1" x14ac:dyDescent="0.5">
      <c r="A190" s="290" t="s">
        <v>241</v>
      </c>
      <c r="B190" s="65">
        <v>70</v>
      </c>
      <c r="C190" s="55" t="s">
        <v>60</v>
      </c>
      <c r="D190" s="237" t="s">
        <v>470</v>
      </c>
      <c r="E190" s="238" t="s">
        <v>471</v>
      </c>
      <c r="F190" s="320" t="s">
        <v>244</v>
      </c>
      <c r="G190" s="241"/>
      <c r="H190" s="198" t="s">
        <v>366</v>
      </c>
      <c r="I190" s="48" t="s">
        <v>394</v>
      </c>
      <c r="J190" s="48" t="str">
        <f>I190</f>
        <v>Мероприятие</v>
      </c>
      <c r="K190" s="48" t="str">
        <f>J190</f>
        <v>Мероприятие</v>
      </c>
      <c r="L190" s="48" t="str">
        <f>K190</f>
        <v>Мероприятие</v>
      </c>
      <c r="M190" s="56" t="str">
        <f>I190</f>
        <v>Мероприятие</v>
      </c>
      <c r="N190" s="48" t="str">
        <f>M190</f>
        <v>Мероприятие</v>
      </c>
      <c r="O190" s="48" t="str">
        <f>N190</f>
        <v>Мероприятие</v>
      </c>
      <c r="P190" s="48" t="str">
        <f>O190</f>
        <v>Мероприятие</v>
      </c>
      <c r="Q190" s="48" t="str">
        <f>P190</f>
        <v>Мероприятие</v>
      </c>
      <c r="R190" s="56" t="str">
        <f>M190</f>
        <v>Мероприятие</v>
      </c>
      <c r="S190" s="48" t="str">
        <f>R190</f>
        <v>Мероприятие</v>
      </c>
      <c r="T190" s="48" t="str">
        <f>S190</f>
        <v>Мероприятие</v>
      </c>
      <c r="U190" s="48" t="str">
        <f>T190</f>
        <v>Мероприятие</v>
      </c>
      <c r="V190" s="48" t="str">
        <f>U190</f>
        <v>Мероприятие</v>
      </c>
      <c r="W190" s="56" t="str">
        <f>R190</f>
        <v>Мероприятие</v>
      </c>
      <c r="X190" s="242">
        <f>SUM(M193,R193,W193)</f>
        <v>65239</v>
      </c>
      <c r="Y190" s="54"/>
    </row>
    <row r="191" spans="1:25" ht="32.1" customHeight="1" x14ac:dyDescent="0.5">
      <c r="A191" s="236"/>
      <c r="B191" s="58"/>
      <c r="C191" s="58"/>
      <c r="D191" s="237"/>
      <c r="E191" s="239"/>
      <c r="F191" s="321"/>
      <c r="G191" s="241"/>
      <c r="H191" s="198" t="s">
        <v>368</v>
      </c>
      <c r="I191" s="53">
        <v>0</v>
      </c>
      <c r="J191" s="53">
        <v>0</v>
      </c>
      <c r="K191" s="53">
        <v>0</v>
      </c>
      <c r="L191" s="53">
        <v>0</v>
      </c>
      <c r="M191" s="52">
        <f>SUM(I191:L191)</f>
        <v>0</v>
      </c>
      <c r="N191" s="53">
        <v>0</v>
      </c>
      <c r="O191" s="53">
        <v>0</v>
      </c>
      <c r="P191" s="53">
        <v>0</v>
      </c>
      <c r="Q191" s="53">
        <v>0</v>
      </c>
      <c r="R191" s="52">
        <f>SUM(N191:Q191)</f>
        <v>0</v>
      </c>
      <c r="S191" s="53">
        <v>0</v>
      </c>
      <c r="T191" s="53">
        <v>0</v>
      </c>
      <c r="U191" s="53">
        <v>1</v>
      </c>
      <c r="V191" s="53">
        <v>0</v>
      </c>
      <c r="W191" s="52">
        <f>SUM(S191:V191)</f>
        <v>1</v>
      </c>
      <c r="X191" s="242"/>
      <c r="Y191" s="54"/>
    </row>
    <row r="192" spans="1:25" ht="38.1" customHeight="1" x14ac:dyDescent="0.5">
      <c r="A192" s="236"/>
      <c r="B192" s="58"/>
      <c r="C192" s="58"/>
      <c r="D192" s="237"/>
      <c r="E192" s="239"/>
      <c r="F192" s="321"/>
      <c r="G192" s="241"/>
      <c r="H192" s="198" t="s">
        <v>367</v>
      </c>
      <c r="I192" s="53">
        <f>'[2]Budget assumptions'!H697</f>
        <v>65239</v>
      </c>
      <c r="J192" s="53">
        <f>$I$192</f>
        <v>65239</v>
      </c>
      <c r="K192" s="53">
        <f>$I$192</f>
        <v>65239</v>
      </c>
      <c r="L192" s="53">
        <f>$I$192</f>
        <v>65239</v>
      </c>
      <c r="M192" s="52">
        <f>AVERAGE(I192:L192)</f>
        <v>65239</v>
      </c>
      <c r="N192" s="53">
        <f>$I$192</f>
        <v>65239</v>
      </c>
      <c r="O192" s="53">
        <f>$I$192</f>
        <v>65239</v>
      </c>
      <c r="P192" s="53">
        <f>$I$192</f>
        <v>65239</v>
      </c>
      <c r="Q192" s="53">
        <f>$I$192</f>
        <v>65239</v>
      </c>
      <c r="R192" s="52">
        <f>AVERAGE(N192:Q192)</f>
        <v>65239</v>
      </c>
      <c r="S192" s="53">
        <f>$I$192</f>
        <v>65239</v>
      </c>
      <c r="T192" s="53">
        <f>$I$192</f>
        <v>65239</v>
      </c>
      <c r="U192" s="53">
        <f>$I$192</f>
        <v>65239</v>
      </c>
      <c r="V192" s="53">
        <f>$I$192</f>
        <v>65239</v>
      </c>
      <c r="W192" s="52">
        <f>AVERAGE(S192:V192)</f>
        <v>65239</v>
      </c>
      <c r="X192" s="242"/>
      <c r="Y192" s="54"/>
    </row>
    <row r="193" spans="1:25" ht="38.700000000000003" customHeight="1" x14ac:dyDescent="0.5">
      <c r="A193" s="236"/>
      <c r="B193" s="59"/>
      <c r="C193" s="59"/>
      <c r="D193" s="237"/>
      <c r="E193" s="240"/>
      <c r="F193" s="322"/>
      <c r="G193" s="241"/>
      <c r="H193" s="198" t="s">
        <v>370</v>
      </c>
      <c r="I193" s="53">
        <f>I191*I192</f>
        <v>0</v>
      </c>
      <c r="J193" s="53">
        <f>J191*J192</f>
        <v>0</v>
      </c>
      <c r="K193" s="53">
        <f>K191*K192</f>
        <v>0</v>
      </c>
      <c r="L193" s="53">
        <f>L191*L192</f>
        <v>0</v>
      </c>
      <c r="M193" s="52">
        <f>SUM(I193:L193)</f>
        <v>0</v>
      </c>
      <c r="N193" s="53">
        <f>N191*N192</f>
        <v>0</v>
      </c>
      <c r="O193" s="53">
        <f>O191*O192</f>
        <v>0</v>
      </c>
      <c r="P193" s="53">
        <f>P191*P192</f>
        <v>0</v>
      </c>
      <c r="Q193" s="53">
        <f>Q191*Q192</f>
        <v>0</v>
      </c>
      <c r="R193" s="52">
        <f>SUM(N193:Q193)</f>
        <v>0</v>
      </c>
      <c r="S193" s="53">
        <f>S191*S192</f>
        <v>0</v>
      </c>
      <c r="T193" s="53">
        <f>T191*T192</f>
        <v>0</v>
      </c>
      <c r="U193" s="53">
        <f>U191*U192</f>
        <v>65239</v>
      </c>
      <c r="V193" s="53">
        <f>V191*V192</f>
        <v>0</v>
      </c>
      <c r="W193" s="52">
        <f>SUM(S193:V193)</f>
        <v>65239</v>
      </c>
      <c r="X193" s="242"/>
      <c r="Y193" s="54"/>
    </row>
    <row r="194" spans="1:25" ht="20.100000000000001" customHeight="1" x14ac:dyDescent="0.5">
      <c r="A194" s="77" t="s">
        <v>245</v>
      </c>
      <c r="B194" s="77"/>
      <c r="C194" s="77"/>
      <c r="D194" s="246" t="s">
        <v>472</v>
      </c>
      <c r="E194" s="247"/>
      <c r="F194" s="247"/>
      <c r="G194" s="83"/>
      <c r="H194" s="84"/>
      <c r="I194" s="85">
        <f>SUM(I198,I202,I206,I210,I214,I218,I222,I226,I230,I234)</f>
        <v>26549.5</v>
      </c>
      <c r="J194" s="85">
        <f t="shared" ref="J194:W194" si="28">SUM(J198,J202,J206,J210,J214,J218,J222,J226,J230,J234)</f>
        <v>18685.5</v>
      </c>
      <c r="K194" s="85">
        <f t="shared" si="28"/>
        <v>20663.5</v>
      </c>
      <c r="L194" s="85">
        <f t="shared" si="28"/>
        <v>20930.5</v>
      </c>
      <c r="M194" s="45">
        <f t="shared" si="28"/>
        <v>86829</v>
      </c>
      <c r="N194" s="85">
        <f>SUM(N198,N202,N206,N210,N214,N218,N222,N226,N230,N234)</f>
        <v>26958</v>
      </c>
      <c r="O194" s="85">
        <f t="shared" si="28"/>
        <v>31765</v>
      </c>
      <c r="P194" s="85">
        <f t="shared" si="28"/>
        <v>20986</v>
      </c>
      <c r="Q194" s="85">
        <f t="shared" si="28"/>
        <v>7812</v>
      </c>
      <c r="R194" s="45">
        <f t="shared" si="28"/>
        <v>87521</v>
      </c>
      <c r="S194" s="85">
        <f>SUM(S198,S202,S206,S210,S214,S218,S222,S226,S230,S234)</f>
        <v>39846</v>
      </c>
      <c r="T194" s="85">
        <f t="shared" si="28"/>
        <v>38960</v>
      </c>
      <c r="U194" s="85">
        <f t="shared" si="28"/>
        <v>26982</v>
      </c>
      <c r="V194" s="85">
        <f t="shared" si="28"/>
        <v>26982</v>
      </c>
      <c r="W194" s="45">
        <f t="shared" si="28"/>
        <v>132770</v>
      </c>
      <c r="X194" s="92">
        <f>SUM(X195:X234)</f>
        <v>307120</v>
      </c>
      <c r="Y194" s="54"/>
    </row>
    <row r="195" spans="1:25" ht="24.6" customHeight="1" x14ac:dyDescent="0.5">
      <c r="A195" s="290" t="s">
        <v>247</v>
      </c>
      <c r="B195" s="93" t="s">
        <v>248</v>
      </c>
      <c r="C195" s="55" t="s">
        <v>51</v>
      </c>
      <c r="D195" s="237" t="s">
        <v>473</v>
      </c>
      <c r="E195" s="238" t="s">
        <v>474</v>
      </c>
      <c r="F195" s="329" t="s">
        <v>251</v>
      </c>
      <c r="G195" s="241"/>
      <c r="H195" s="198" t="s">
        <v>366</v>
      </c>
      <c r="I195" s="94" t="s">
        <v>404</v>
      </c>
      <c r="J195" s="48" t="str">
        <f>I195</f>
        <v>Месяц</v>
      </c>
      <c r="K195" s="48" t="str">
        <f>J195</f>
        <v>Месяц</v>
      </c>
      <c r="L195" s="48" t="str">
        <f>K195</f>
        <v>Месяц</v>
      </c>
      <c r="M195" s="56" t="str">
        <f>I195</f>
        <v>Месяц</v>
      </c>
      <c r="N195" s="48" t="str">
        <f>M195</f>
        <v>Месяц</v>
      </c>
      <c r="O195" s="48" t="str">
        <f>N195</f>
        <v>Месяц</v>
      </c>
      <c r="P195" s="48" t="str">
        <f>O195</f>
        <v>Месяц</v>
      </c>
      <c r="Q195" s="48" t="str">
        <f>P195</f>
        <v>Месяц</v>
      </c>
      <c r="R195" s="56" t="str">
        <f>N195</f>
        <v>Месяц</v>
      </c>
      <c r="S195" s="48" t="str">
        <f>R195</f>
        <v>Месяц</v>
      </c>
      <c r="T195" s="48" t="str">
        <f>S195</f>
        <v>Месяц</v>
      </c>
      <c r="U195" s="48" t="str">
        <f>T195</f>
        <v>Месяц</v>
      </c>
      <c r="V195" s="48" t="str">
        <f>U195</f>
        <v>Месяц</v>
      </c>
      <c r="W195" s="56" t="str">
        <f>S195</f>
        <v>Месяц</v>
      </c>
      <c r="X195" s="242">
        <f>SUM(M198,R198,W198)</f>
        <v>39024</v>
      </c>
      <c r="Y195" s="54"/>
    </row>
    <row r="196" spans="1:25" ht="28.2" customHeight="1" x14ac:dyDescent="0.5">
      <c r="A196" s="236"/>
      <c r="B196" s="95"/>
      <c r="C196" s="95"/>
      <c r="D196" s="237"/>
      <c r="E196" s="239"/>
      <c r="F196" s="330"/>
      <c r="G196" s="241"/>
      <c r="H196" s="198" t="s">
        <v>368</v>
      </c>
      <c r="I196" s="96">
        <v>3</v>
      </c>
      <c r="J196" s="53">
        <v>3</v>
      </c>
      <c r="K196" s="53">
        <v>3</v>
      </c>
      <c r="L196" s="53">
        <v>3</v>
      </c>
      <c r="M196" s="52">
        <f>SUM(I196:L196)</f>
        <v>12</v>
      </c>
      <c r="N196" s="53">
        <v>3</v>
      </c>
      <c r="O196" s="53">
        <v>3</v>
      </c>
      <c r="P196" s="53">
        <v>3</v>
      </c>
      <c r="Q196" s="53">
        <v>3</v>
      </c>
      <c r="R196" s="52">
        <f>SUM(N196:Q196)</f>
        <v>12</v>
      </c>
      <c r="S196" s="53">
        <v>3</v>
      </c>
      <c r="T196" s="53">
        <v>3</v>
      </c>
      <c r="U196" s="53">
        <v>3</v>
      </c>
      <c r="V196" s="53">
        <v>3</v>
      </c>
      <c r="W196" s="52">
        <f>SUM(S196:V196)</f>
        <v>12</v>
      </c>
      <c r="X196" s="242"/>
      <c r="Y196" s="54"/>
    </row>
    <row r="197" spans="1:25" ht="24.9" customHeight="1" x14ac:dyDescent="0.5">
      <c r="A197" s="236"/>
      <c r="B197" s="95"/>
      <c r="C197" s="95"/>
      <c r="D197" s="237"/>
      <c r="E197" s="239"/>
      <c r="F197" s="330"/>
      <c r="G197" s="241"/>
      <c r="H197" s="198" t="s">
        <v>367</v>
      </c>
      <c r="I197" s="96">
        <f>'[2]Unit costs'!E5</f>
        <v>1084</v>
      </c>
      <c r="J197" s="53">
        <f>$I$197</f>
        <v>1084</v>
      </c>
      <c r="K197" s="53">
        <f>$I$197</f>
        <v>1084</v>
      </c>
      <c r="L197" s="53">
        <f>$I$197</f>
        <v>1084</v>
      </c>
      <c r="M197" s="52">
        <f>AVERAGE(I197:L197)</f>
        <v>1084</v>
      </c>
      <c r="N197" s="53">
        <f>$I$197</f>
        <v>1084</v>
      </c>
      <c r="O197" s="53">
        <f>$I$197</f>
        <v>1084</v>
      </c>
      <c r="P197" s="53">
        <f>$I$197</f>
        <v>1084</v>
      </c>
      <c r="Q197" s="53">
        <f>$I$197</f>
        <v>1084</v>
      </c>
      <c r="R197" s="52">
        <f>AVERAGE(N197:Q197)</f>
        <v>1084</v>
      </c>
      <c r="S197" s="53">
        <f>$I$197</f>
        <v>1084</v>
      </c>
      <c r="T197" s="53">
        <f>$I$197</f>
        <v>1084</v>
      </c>
      <c r="U197" s="53">
        <f>$I$197</f>
        <v>1084</v>
      </c>
      <c r="V197" s="53">
        <f>$I$197</f>
        <v>1084</v>
      </c>
      <c r="W197" s="52">
        <f>AVERAGE(S197:V197)</f>
        <v>1084</v>
      </c>
      <c r="X197" s="242"/>
      <c r="Y197" s="54"/>
    </row>
    <row r="198" spans="1:25" ht="30.3" customHeight="1" x14ac:dyDescent="0.5">
      <c r="A198" s="236"/>
      <c r="B198" s="97"/>
      <c r="C198" s="97"/>
      <c r="D198" s="237"/>
      <c r="E198" s="240"/>
      <c r="F198" s="331"/>
      <c r="G198" s="241"/>
      <c r="H198" s="198" t="s">
        <v>370</v>
      </c>
      <c r="I198" s="96">
        <f>I196*I197</f>
        <v>3252</v>
      </c>
      <c r="J198" s="53">
        <f>J196*J197</f>
        <v>3252</v>
      </c>
      <c r="K198" s="53">
        <f>K196*K197</f>
        <v>3252</v>
      </c>
      <c r="L198" s="53">
        <f>L196*L197</f>
        <v>3252</v>
      </c>
      <c r="M198" s="52">
        <f>SUM(I198:L198)</f>
        <v>13008</v>
      </c>
      <c r="N198" s="53">
        <f>N196*N197</f>
        <v>3252</v>
      </c>
      <c r="O198" s="53">
        <f>O196*O197</f>
        <v>3252</v>
      </c>
      <c r="P198" s="53">
        <f>P196*P197</f>
        <v>3252</v>
      </c>
      <c r="Q198" s="53">
        <f>Q196*Q197</f>
        <v>3252</v>
      </c>
      <c r="R198" s="52">
        <f>SUM(N198:Q198)</f>
        <v>13008</v>
      </c>
      <c r="S198" s="53">
        <f>S196*S197</f>
        <v>3252</v>
      </c>
      <c r="T198" s="53">
        <f>T196*T197</f>
        <v>3252</v>
      </c>
      <c r="U198" s="53">
        <f>U196*U197</f>
        <v>3252</v>
      </c>
      <c r="V198" s="53">
        <f>V196*V197</f>
        <v>3252</v>
      </c>
      <c r="W198" s="52">
        <f>SUM(S198:V198)</f>
        <v>13008</v>
      </c>
      <c r="X198" s="242"/>
      <c r="Y198" s="54"/>
    </row>
    <row r="199" spans="1:25" ht="20.399999999999999" customHeight="1" x14ac:dyDescent="0.5">
      <c r="A199" s="290" t="s">
        <v>252</v>
      </c>
      <c r="B199" s="93" t="s">
        <v>253</v>
      </c>
      <c r="C199" s="55" t="s">
        <v>95</v>
      </c>
      <c r="D199" s="237" t="s">
        <v>475</v>
      </c>
      <c r="E199" s="238" t="s">
        <v>476</v>
      </c>
      <c r="F199" s="332" t="s">
        <v>256</v>
      </c>
      <c r="G199" s="241"/>
      <c r="H199" s="198" t="s">
        <v>366</v>
      </c>
      <c r="I199" s="94" t="s">
        <v>477</v>
      </c>
      <c r="J199" s="48" t="str">
        <f>I199</f>
        <v>Исследование</v>
      </c>
      <c r="K199" s="48" t="str">
        <f>J199</f>
        <v>Исследование</v>
      </c>
      <c r="L199" s="48" t="str">
        <f>K199</f>
        <v>Исследование</v>
      </c>
      <c r="M199" s="56" t="str">
        <f>I199</f>
        <v>Исследование</v>
      </c>
      <c r="N199" s="48" t="str">
        <f>M199</f>
        <v>Исследование</v>
      </c>
      <c r="O199" s="48" t="str">
        <f>N199</f>
        <v>Исследование</v>
      </c>
      <c r="P199" s="48" t="str">
        <f>O199</f>
        <v>Исследование</v>
      </c>
      <c r="Q199" s="48" t="str">
        <f>P199</f>
        <v>Исследование</v>
      </c>
      <c r="R199" s="56" t="str">
        <f>N199</f>
        <v>Исследование</v>
      </c>
      <c r="S199" s="48" t="str">
        <f>R199</f>
        <v>Исследование</v>
      </c>
      <c r="T199" s="48" t="str">
        <f>S199</f>
        <v>Исследование</v>
      </c>
      <c r="U199" s="48" t="str">
        <f>T199</f>
        <v>Исследование</v>
      </c>
      <c r="V199" s="48" t="str">
        <f>U199</f>
        <v>Исследование</v>
      </c>
      <c r="W199" s="56" t="str">
        <f>S199</f>
        <v>Исследование</v>
      </c>
      <c r="X199" s="242">
        <f>SUM(M202,R202,W202)</f>
        <v>41734</v>
      </c>
      <c r="Y199" s="54"/>
    </row>
    <row r="200" spans="1:25" ht="20.399999999999999" customHeight="1" x14ac:dyDescent="0.5">
      <c r="A200" s="236"/>
      <c r="B200" s="95" t="s">
        <v>258</v>
      </c>
      <c r="C200" s="55" t="s">
        <v>51</v>
      </c>
      <c r="D200" s="237"/>
      <c r="E200" s="239"/>
      <c r="F200" s="333"/>
      <c r="G200" s="241"/>
      <c r="H200" s="198" t="s">
        <v>368</v>
      </c>
      <c r="I200" s="90">
        <v>0.25</v>
      </c>
      <c r="J200" s="90">
        <v>0.25</v>
      </c>
      <c r="K200" s="90">
        <v>0.25</v>
      </c>
      <c r="L200" s="90">
        <v>0.25</v>
      </c>
      <c r="M200" s="52">
        <f>SUM(I200:L200)</f>
        <v>1</v>
      </c>
      <c r="N200" s="53">
        <v>0</v>
      </c>
      <c r="O200" s="53">
        <v>0</v>
      </c>
      <c r="P200" s="53">
        <v>0</v>
      </c>
      <c r="Q200" s="53">
        <v>0</v>
      </c>
      <c r="R200" s="52">
        <f>SUM(N200:Q200)</f>
        <v>0</v>
      </c>
      <c r="S200" s="53">
        <v>0</v>
      </c>
      <c r="T200" s="53">
        <v>0</v>
      </c>
      <c r="U200" s="53">
        <v>0</v>
      </c>
      <c r="V200" s="53">
        <v>0</v>
      </c>
      <c r="W200" s="52">
        <f>SUM(S200:V200)</f>
        <v>0</v>
      </c>
      <c r="X200" s="242"/>
      <c r="Y200" s="54"/>
    </row>
    <row r="201" spans="1:25" ht="26.4" customHeight="1" x14ac:dyDescent="0.5">
      <c r="A201" s="236"/>
      <c r="B201" s="95" t="s">
        <v>259</v>
      </c>
      <c r="C201" s="55" t="s">
        <v>123</v>
      </c>
      <c r="D201" s="237"/>
      <c r="E201" s="239"/>
      <c r="F201" s="333"/>
      <c r="G201" s="241"/>
      <c r="H201" s="198" t="s">
        <v>367</v>
      </c>
      <c r="I201" s="96">
        <f>'[2]Budget assumptions'!G726</f>
        <v>41734</v>
      </c>
      <c r="J201" s="53">
        <f>$I$201</f>
        <v>41734</v>
      </c>
      <c r="K201" s="53">
        <f t="shared" ref="K201:V201" si="29">$I$201</f>
        <v>41734</v>
      </c>
      <c r="L201" s="53">
        <f t="shared" si="29"/>
        <v>41734</v>
      </c>
      <c r="M201" s="52">
        <f>AVERAGE(I201:L201)</f>
        <v>41734</v>
      </c>
      <c r="N201" s="53">
        <f t="shared" si="29"/>
        <v>41734</v>
      </c>
      <c r="O201" s="53">
        <f t="shared" si="29"/>
        <v>41734</v>
      </c>
      <c r="P201" s="53">
        <f t="shared" si="29"/>
        <v>41734</v>
      </c>
      <c r="Q201" s="53">
        <f t="shared" si="29"/>
        <v>41734</v>
      </c>
      <c r="R201" s="52">
        <f>AVERAGE(N201:Q201)</f>
        <v>41734</v>
      </c>
      <c r="S201" s="53">
        <f t="shared" si="29"/>
        <v>41734</v>
      </c>
      <c r="T201" s="53">
        <f t="shared" si="29"/>
        <v>41734</v>
      </c>
      <c r="U201" s="53">
        <f t="shared" si="29"/>
        <v>41734</v>
      </c>
      <c r="V201" s="53">
        <f t="shared" si="29"/>
        <v>41734</v>
      </c>
      <c r="W201" s="52">
        <f>AVERAGE(S201:V201)</f>
        <v>41734</v>
      </c>
      <c r="X201" s="242"/>
      <c r="Y201" s="54"/>
    </row>
    <row r="202" spans="1:25" ht="26.4" customHeight="1" x14ac:dyDescent="0.5">
      <c r="A202" s="236"/>
      <c r="B202" s="97"/>
      <c r="C202" s="97"/>
      <c r="D202" s="237"/>
      <c r="E202" s="240"/>
      <c r="F202" s="334"/>
      <c r="G202" s="241"/>
      <c r="H202" s="198" t="s">
        <v>370</v>
      </c>
      <c r="I202" s="96">
        <f>I200*I201</f>
        <v>10433.5</v>
      </c>
      <c r="J202" s="53">
        <f>J200*J201</f>
        <v>10433.5</v>
      </c>
      <c r="K202" s="53">
        <f>K200*K201</f>
        <v>10433.5</v>
      </c>
      <c r="L202" s="53">
        <f>L200*L201</f>
        <v>10433.5</v>
      </c>
      <c r="M202" s="52">
        <f>SUM(I202:L202)</f>
        <v>41734</v>
      </c>
      <c r="N202" s="53">
        <f>N200*N201</f>
        <v>0</v>
      </c>
      <c r="O202" s="53">
        <f>O200*O201</f>
        <v>0</v>
      </c>
      <c r="P202" s="53">
        <f>P200*P201</f>
        <v>0</v>
      </c>
      <c r="Q202" s="53">
        <f>Q200*Q201</f>
        <v>0</v>
      </c>
      <c r="R202" s="52">
        <f>SUM(N202:Q202)</f>
        <v>0</v>
      </c>
      <c r="S202" s="53">
        <f>S200*S201</f>
        <v>0</v>
      </c>
      <c r="T202" s="53">
        <f>T200*T201</f>
        <v>0</v>
      </c>
      <c r="U202" s="53">
        <f>U200*U201</f>
        <v>0</v>
      </c>
      <c r="V202" s="53">
        <f>V200*V201</f>
        <v>0</v>
      </c>
      <c r="W202" s="52">
        <f>SUM(S202:V202)</f>
        <v>0</v>
      </c>
      <c r="X202" s="242"/>
      <c r="Y202" s="54"/>
    </row>
    <row r="203" spans="1:25" ht="25.8" x14ac:dyDescent="0.5">
      <c r="A203" s="290" t="s">
        <v>260</v>
      </c>
      <c r="B203" s="93" t="s">
        <v>261</v>
      </c>
      <c r="C203" s="55" t="s">
        <v>51</v>
      </c>
      <c r="D203" s="237" t="s">
        <v>478</v>
      </c>
      <c r="E203" s="238" t="s">
        <v>480</v>
      </c>
      <c r="F203" s="320" t="s">
        <v>76</v>
      </c>
      <c r="G203" s="241"/>
      <c r="H203" s="198" t="s">
        <v>366</v>
      </c>
      <c r="I203" s="94" t="s">
        <v>383</v>
      </c>
      <c r="J203" s="48" t="str">
        <f>I203</f>
        <v>Техническая помощь</v>
      </c>
      <c r="K203" s="48" t="str">
        <f>J203</f>
        <v>Техническая помощь</v>
      </c>
      <c r="L203" s="48" t="str">
        <f>K203</f>
        <v>Техническая помощь</v>
      </c>
      <c r="M203" s="56" t="str">
        <f>I203</f>
        <v>Техническая помощь</v>
      </c>
      <c r="N203" s="48" t="str">
        <f>M203</f>
        <v>Техническая помощь</v>
      </c>
      <c r="O203" s="48" t="str">
        <f>N203</f>
        <v>Техническая помощь</v>
      </c>
      <c r="P203" s="48" t="str">
        <f>O203</f>
        <v>Техническая помощь</v>
      </c>
      <c r="Q203" s="48" t="str">
        <f>P203</f>
        <v>Техническая помощь</v>
      </c>
      <c r="R203" s="56" t="str">
        <f>N203</f>
        <v>Техническая помощь</v>
      </c>
      <c r="S203" s="48" t="str">
        <f>R203</f>
        <v>Техническая помощь</v>
      </c>
      <c r="T203" s="48" t="str">
        <f>S203</f>
        <v>Техническая помощь</v>
      </c>
      <c r="U203" s="48" t="str">
        <f>T203</f>
        <v>Техническая помощь</v>
      </c>
      <c r="V203" s="48" t="str">
        <f>U203</f>
        <v>Техническая помощь</v>
      </c>
      <c r="W203" s="56" t="str">
        <f>S203</f>
        <v>Техническая помощь</v>
      </c>
      <c r="X203" s="242">
        <f>SUM(M206,R206,W206)</f>
        <v>14490</v>
      </c>
      <c r="Y203" s="54"/>
    </row>
    <row r="204" spans="1:25" ht="19.2" customHeight="1" x14ac:dyDescent="0.5">
      <c r="A204" s="236"/>
      <c r="B204" s="95" t="s">
        <v>264</v>
      </c>
      <c r="C204" s="55" t="s">
        <v>51</v>
      </c>
      <c r="D204" s="237"/>
      <c r="E204" s="239"/>
      <c r="F204" s="321"/>
      <c r="G204" s="241"/>
      <c r="H204" s="198" t="s">
        <v>368</v>
      </c>
      <c r="I204" s="91">
        <v>0</v>
      </c>
      <c r="J204" s="91">
        <v>0</v>
      </c>
      <c r="K204" s="91">
        <v>0</v>
      </c>
      <c r="L204" s="98">
        <v>0.5</v>
      </c>
      <c r="M204" s="52">
        <f>SUM(I204:L204)</f>
        <v>0.5</v>
      </c>
      <c r="N204" s="98">
        <v>0.5</v>
      </c>
      <c r="O204" s="53">
        <v>0</v>
      </c>
      <c r="P204" s="53">
        <v>0</v>
      </c>
      <c r="Q204" s="53">
        <v>0</v>
      </c>
      <c r="R204" s="52">
        <f>SUM(N204:Q204)</f>
        <v>0.5</v>
      </c>
      <c r="S204" s="53">
        <v>0</v>
      </c>
      <c r="T204" s="53">
        <v>0</v>
      </c>
      <c r="U204" s="53">
        <v>0</v>
      </c>
      <c r="V204" s="53">
        <v>0</v>
      </c>
      <c r="W204" s="52">
        <f>SUM(S204:V204)</f>
        <v>0</v>
      </c>
      <c r="X204" s="242"/>
      <c r="Y204" s="54"/>
    </row>
    <row r="205" spans="1:25" ht="29.1" customHeight="1" x14ac:dyDescent="0.5">
      <c r="A205" s="236"/>
      <c r="B205" s="95" t="s">
        <v>265</v>
      </c>
      <c r="C205" s="55" t="s">
        <v>78</v>
      </c>
      <c r="D205" s="237"/>
      <c r="E205" s="239"/>
      <c r="F205" s="321"/>
      <c r="G205" s="241"/>
      <c r="H205" s="198" t="s">
        <v>367</v>
      </c>
      <c r="I205" s="96">
        <f>'[2]Budget assumptions'!G745</f>
        <v>14490</v>
      </c>
      <c r="J205" s="53">
        <f>$I$205</f>
        <v>14490</v>
      </c>
      <c r="K205" s="53">
        <f>$I$205</f>
        <v>14490</v>
      </c>
      <c r="L205" s="53">
        <f>$I$205</f>
        <v>14490</v>
      </c>
      <c r="M205" s="52">
        <f>AVERAGE(I205:L205)</f>
        <v>14490</v>
      </c>
      <c r="N205" s="53">
        <f>$I$205</f>
        <v>14490</v>
      </c>
      <c r="O205" s="53">
        <f>$I$205</f>
        <v>14490</v>
      </c>
      <c r="P205" s="53">
        <f>$I$205</f>
        <v>14490</v>
      </c>
      <c r="Q205" s="53">
        <f>$I$205</f>
        <v>14490</v>
      </c>
      <c r="R205" s="52">
        <f>AVERAGE(N205:Q205)</f>
        <v>14490</v>
      </c>
      <c r="S205" s="53">
        <f>$I$205</f>
        <v>14490</v>
      </c>
      <c r="T205" s="53">
        <f>$I$205</f>
        <v>14490</v>
      </c>
      <c r="U205" s="53">
        <f>$I$205</f>
        <v>14490</v>
      </c>
      <c r="V205" s="53">
        <f>$I$205</f>
        <v>14490</v>
      </c>
      <c r="W205" s="52">
        <f>AVERAGE(S205:V205)</f>
        <v>14490</v>
      </c>
      <c r="X205" s="242"/>
      <c r="Y205" s="54"/>
    </row>
    <row r="206" spans="1:25" ht="23.4" x14ac:dyDescent="0.5">
      <c r="A206" s="236"/>
      <c r="B206" s="97"/>
      <c r="C206" s="97"/>
      <c r="D206" s="237"/>
      <c r="E206" s="240"/>
      <c r="F206" s="322"/>
      <c r="G206" s="241"/>
      <c r="H206" s="198" t="s">
        <v>370</v>
      </c>
      <c r="I206" s="96">
        <f>I204*I205</f>
        <v>0</v>
      </c>
      <c r="J206" s="53">
        <f>J204*J205</f>
        <v>0</v>
      </c>
      <c r="K206" s="53">
        <f>K204*K205</f>
        <v>0</v>
      </c>
      <c r="L206" s="53">
        <f>L204*L205</f>
        <v>7245</v>
      </c>
      <c r="M206" s="52">
        <f>SUM(I206:L206)</f>
        <v>7245</v>
      </c>
      <c r="N206" s="53">
        <f>N204*N205</f>
        <v>7245</v>
      </c>
      <c r="O206" s="53">
        <f>O204*O205</f>
        <v>0</v>
      </c>
      <c r="P206" s="53">
        <f>P204*P205</f>
        <v>0</v>
      </c>
      <c r="Q206" s="53">
        <f>Q204*Q205</f>
        <v>0</v>
      </c>
      <c r="R206" s="52">
        <f>SUM(N206:Q206)</f>
        <v>7245</v>
      </c>
      <c r="S206" s="53">
        <f>S204*S205</f>
        <v>0</v>
      </c>
      <c r="T206" s="53">
        <f>T204*T205</f>
        <v>0</v>
      </c>
      <c r="U206" s="53">
        <f>U204*U205</f>
        <v>0</v>
      </c>
      <c r="V206" s="53">
        <f>V204*V205</f>
        <v>0</v>
      </c>
      <c r="W206" s="52">
        <f>SUM(S206:V206)</f>
        <v>0</v>
      </c>
      <c r="X206" s="242"/>
      <c r="Y206" s="54"/>
    </row>
    <row r="207" spans="1:25" ht="27.3" customHeight="1" x14ac:dyDescent="0.5">
      <c r="A207" s="290" t="s">
        <v>266</v>
      </c>
      <c r="B207" s="93" t="s">
        <v>267</v>
      </c>
      <c r="C207" s="55" t="s">
        <v>51</v>
      </c>
      <c r="D207" s="237" t="s">
        <v>479</v>
      </c>
      <c r="E207" s="238" t="s">
        <v>481</v>
      </c>
      <c r="F207" s="332" t="s">
        <v>270</v>
      </c>
      <c r="G207" s="241"/>
      <c r="H207" s="198" t="s">
        <v>366</v>
      </c>
      <c r="I207" s="94" t="s">
        <v>383</v>
      </c>
      <c r="J207" s="48" t="str">
        <f>I207</f>
        <v>Техническая помощь</v>
      </c>
      <c r="K207" s="48" t="str">
        <f>J207</f>
        <v>Техническая помощь</v>
      </c>
      <c r="L207" s="48" t="str">
        <f>K207</f>
        <v>Техническая помощь</v>
      </c>
      <c r="M207" s="56" t="str">
        <f>I207</f>
        <v>Техническая помощь</v>
      </c>
      <c r="N207" s="48" t="str">
        <f>M207</f>
        <v>Техническая помощь</v>
      </c>
      <c r="O207" s="48" t="str">
        <f>N207</f>
        <v>Техническая помощь</v>
      </c>
      <c r="P207" s="48" t="str">
        <f>O207</f>
        <v>Техническая помощь</v>
      </c>
      <c r="Q207" s="48" t="str">
        <f>P207</f>
        <v>Техническая помощь</v>
      </c>
      <c r="R207" s="56" t="str">
        <f>N207</f>
        <v>Техническая помощь</v>
      </c>
      <c r="S207" s="48" t="str">
        <f>R207</f>
        <v>Техническая помощь</v>
      </c>
      <c r="T207" s="48" t="str">
        <f>S207</f>
        <v>Техническая помощь</v>
      </c>
      <c r="U207" s="48" t="str">
        <f>T207</f>
        <v>Техническая помощь</v>
      </c>
      <c r="V207" s="48" t="str">
        <f>U207</f>
        <v>Техническая помощь</v>
      </c>
      <c r="W207" s="56" t="str">
        <f>S207</f>
        <v>Техническая помощь</v>
      </c>
      <c r="X207" s="242">
        <f>SUM(M210,R210,W210)</f>
        <v>11990</v>
      </c>
      <c r="Y207" s="54"/>
    </row>
    <row r="208" spans="1:25" ht="18.899999999999999" customHeight="1" x14ac:dyDescent="0.5">
      <c r="A208" s="236"/>
      <c r="B208" s="95" t="s">
        <v>271</v>
      </c>
      <c r="C208" s="55" t="s">
        <v>51</v>
      </c>
      <c r="D208" s="237"/>
      <c r="E208" s="239"/>
      <c r="F208" s="333"/>
      <c r="G208" s="241"/>
      <c r="H208" s="198" t="s">
        <v>368</v>
      </c>
      <c r="I208" s="96">
        <v>0</v>
      </c>
      <c r="J208" s="53">
        <v>0</v>
      </c>
      <c r="K208" s="53">
        <v>0</v>
      </c>
      <c r="L208" s="53">
        <v>0</v>
      </c>
      <c r="M208" s="52">
        <f>SUM(I208:L208)</f>
        <v>0</v>
      </c>
      <c r="N208" s="51">
        <v>0.3</v>
      </c>
      <c r="O208" s="51">
        <v>0.3</v>
      </c>
      <c r="P208" s="51">
        <v>0.4</v>
      </c>
      <c r="Q208" s="53">
        <v>0</v>
      </c>
      <c r="R208" s="52">
        <f>SUM(N208:Q208)</f>
        <v>1</v>
      </c>
      <c r="S208" s="53">
        <v>0</v>
      </c>
      <c r="T208" s="53">
        <v>0</v>
      </c>
      <c r="U208" s="53">
        <v>0</v>
      </c>
      <c r="V208" s="53">
        <v>0</v>
      </c>
      <c r="W208" s="52">
        <f>SUM(S208:V208)</f>
        <v>0</v>
      </c>
      <c r="X208" s="242"/>
      <c r="Y208" s="54"/>
    </row>
    <row r="209" spans="1:25" ht="27.3" customHeight="1" x14ac:dyDescent="0.5">
      <c r="A209" s="236"/>
      <c r="B209" s="95" t="s">
        <v>272</v>
      </c>
      <c r="C209" s="55" t="s">
        <v>78</v>
      </c>
      <c r="D209" s="237"/>
      <c r="E209" s="239"/>
      <c r="F209" s="333"/>
      <c r="G209" s="241"/>
      <c r="H209" s="198" t="s">
        <v>367</v>
      </c>
      <c r="I209" s="96">
        <f>'[2]Budget assumptions'!G764</f>
        <v>11990</v>
      </c>
      <c r="J209" s="53">
        <f>$I$209</f>
        <v>11990</v>
      </c>
      <c r="K209" s="53">
        <f>$I$209</f>
        <v>11990</v>
      </c>
      <c r="L209" s="53">
        <f>$I$209</f>
        <v>11990</v>
      </c>
      <c r="M209" s="52">
        <f>AVERAGE(I209:L209)</f>
        <v>11990</v>
      </c>
      <c r="N209" s="53">
        <f>$I$209</f>
        <v>11990</v>
      </c>
      <c r="O209" s="53">
        <f>$I$209</f>
        <v>11990</v>
      </c>
      <c r="P209" s="53">
        <f>$I$209</f>
        <v>11990</v>
      </c>
      <c r="Q209" s="53">
        <f>$I$209</f>
        <v>11990</v>
      </c>
      <c r="R209" s="52">
        <f>AVERAGE(N209:Q209)</f>
        <v>11990</v>
      </c>
      <c r="S209" s="53">
        <f>$I$209</f>
        <v>11990</v>
      </c>
      <c r="T209" s="53">
        <f>$I$209</f>
        <v>11990</v>
      </c>
      <c r="U209" s="53">
        <f>$I$209</f>
        <v>11990</v>
      </c>
      <c r="V209" s="53">
        <f>$I$209</f>
        <v>11990</v>
      </c>
      <c r="W209" s="52">
        <f>AVERAGE(S209:V209)</f>
        <v>11990</v>
      </c>
      <c r="X209" s="242"/>
      <c r="Y209" s="54"/>
    </row>
    <row r="210" spans="1:25" ht="21.6" customHeight="1" x14ac:dyDescent="0.5">
      <c r="A210" s="236"/>
      <c r="B210" s="97"/>
      <c r="C210" s="97"/>
      <c r="D210" s="237"/>
      <c r="E210" s="240"/>
      <c r="F210" s="334"/>
      <c r="G210" s="241"/>
      <c r="H210" s="198" t="s">
        <v>370</v>
      </c>
      <c r="I210" s="96">
        <f>I208*I209</f>
        <v>0</v>
      </c>
      <c r="J210" s="53">
        <f>J208*J209</f>
        <v>0</v>
      </c>
      <c r="K210" s="53">
        <f>K208*K209</f>
        <v>0</v>
      </c>
      <c r="L210" s="53">
        <f>L208*L209</f>
        <v>0</v>
      </c>
      <c r="M210" s="52">
        <f>SUM(I210:L210)</f>
        <v>0</v>
      </c>
      <c r="N210" s="53">
        <f>N208*N209</f>
        <v>3597</v>
      </c>
      <c r="O210" s="53">
        <f>O208*O209</f>
        <v>3597</v>
      </c>
      <c r="P210" s="53">
        <f>P208*P209</f>
        <v>4796</v>
      </c>
      <c r="Q210" s="53">
        <f>Q208*Q209</f>
        <v>0</v>
      </c>
      <c r="R210" s="52">
        <f>SUM(N210:Q210)</f>
        <v>11990</v>
      </c>
      <c r="S210" s="53">
        <f>S208*S209</f>
        <v>0</v>
      </c>
      <c r="T210" s="53">
        <f>T208*T209</f>
        <v>0</v>
      </c>
      <c r="U210" s="53">
        <f>U208*U209</f>
        <v>0</v>
      </c>
      <c r="V210" s="53">
        <f>V208*V209</f>
        <v>0</v>
      </c>
      <c r="W210" s="52">
        <f>SUM(S210:V210)</f>
        <v>0</v>
      </c>
      <c r="X210" s="242"/>
      <c r="Y210" s="54"/>
    </row>
    <row r="211" spans="1:25" ht="36.9" customHeight="1" x14ac:dyDescent="0.5">
      <c r="A211" s="290" t="s">
        <v>273</v>
      </c>
      <c r="B211" s="93" t="s">
        <v>274</v>
      </c>
      <c r="C211" s="55" t="s">
        <v>123</v>
      </c>
      <c r="D211" s="237" t="s">
        <v>482</v>
      </c>
      <c r="E211" s="238" t="s">
        <v>483</v>
      </c>
      <c r="F211" s="335" t="s">
        <v>121</v>
      </c>
      <c r="G211" s="241"/>
      <c r="H211" s="198" t="s">
        <v>366</v>
      </c>
      <c r="I211" s="94" t="s">
        <v>484</v>
      </c>
      <c r="J211" s="48" t="str">
        <f>I211</f>
        <v>Пакет</v>
      </c>
      <c r="K211" s="48" t="str">
        <f>J211</f>
        <v>Пакет</v>
      </c>
      <c r="L211" s="48" t="str">
        <f>K211</f>
        <v>Пакет</v>
      </c>
      <c r="M211" s="56" t="str">
        <f>I211</f>
        <v>Пакет</v>
      </c>
      <c r="N211" s="48" t="str">
        <f>M211</f>
        <v>Пакет</v>
      </c>
      <c r="O211" s="48" t="str">
        <f>N211</f>
        <v>Пакет</v>
      </c>
      <c r="P211" s="48" t="str">
        <f>O211</f>
        <v>Пакет</v>
      </c>
      <c r="Q211" s="48" t="str">
        <f>P211</f>
        <v>Пакет</v>
      </c>
      <c r="R211" s="56" t="str">
        <f>N211</f>
        <v>Пакет</v>
      </c>
      <c r="S211" s="48" t="str">
        <f>R211</f>
        <v>Пакет</v>
      </c>
      <c r="T211" s="48" t="str">
        <f>S211</f>
        <v>Пакет</v>
      </c>
      <c r="U211" s="48" t="str">
        <f>T211</f>
        <v>Пакет</v>
      </c>
      <c r="V211" s="48" t="str">
        <f>U211</f>
        <v>Пакет</v>
      </c>
      <c r="W211" s="56" t="str">
        <f>S211</f>
        <v>Пакет</v>
      </c>
      <c r="X211" s="242">
        <f>SUM(M214,R214,W214)</f>
        <v>19036</v>
      </c>
      <c r="Y211" s="54"/>
    </row>
    <row r="212" spans="1:25" ht="23.1" customHeight="1" x14ac:dyDescent="0.5">
      <c r="A212" s="236"/>
      <c r="B212" s="95"/>
      <c r="C212" s="95"/>
      <c r="D212" s="237"/>
      <c r="E212" s="239"/>
      <c r="F212" s="335"/>
      <c r="G212" s="241"/>
      <c r="H212" s="198" t="s">
        <v>368</v>
      </c>
      <c r="I212" s="96">
        <v>0</v>
      </c>
      <c r="J212" s="53">
        <v>0</v>
      </c>
      <c r="K212" s="53">
        <v>0</v>
      </c>
      <c r="L212" s="53">
        <v>0</v>
      </c>
      <c r="M212" s="52">
        <f>SUM(I212:L212)</f>
        <v>0</v>
      </c>
      <c r="N212" s="53">
        <v>0</v>
      </c>
      <c r="O212" s="51">
        <v>0.5</v>
      </c>
      <c r="P212" s="51">
        <v>0.5</v>
      </c>
      <c r="Q212" s="53">
        <v>0</v>
      </c>
      <c r="R212" s="52">
        <f>SUM(N212:Q212)</f>
        <v>1</v>
      </c>
      <c r="S212" s="53">
        <v>0</v>
      </c>
      <c r="T212" s="53">
        <v>0</v>
      </c>
      <c r="U212" s="53">
        <v>0</v>
      </c>
      <c r="V212" s="53">
        <v>0</v>
      </c>
      <c r="W212" s="52">
        <f>SUM(S212:V212)</f>
        <v>0</v>
      </c>
      <c r="X212" s="242"/>
      <c r="Y212" s="54"/>
    </row>
    <row r="213" spans="1:25" ht="26.7" customHeight="1" x14ac:dyDescent="0.5">
      <c r="A213" s="236"/>
      <c r="B213" s="95"/>
      <c r="C213" s="95"/>
      <c r="D213" s="237"/>
      <c r="E213" s="239"/>
      <c r="F213" s="335"/>
      <c r="G213" s="241"/>
      <c r="H213" s="198" t="s">
        <v>367</v>
      </c>
      <c r="I213" s="96">
        <f>'[2]Budget assumptions'!D788</f>
        <v>19036</v>
      </c>
      <c r="J213" s="53">
        <f>$I$213</f>
        <v>19036</v>
      </c>
      <c r="K213" s="53">
        <f>$I$213</f>
        <v>19036</v>
      </c>
      <c r="L213" s="53">
        <f>$I$213</f>
        <v>19036</v>
      </c>
      <c r="M213" s="52">
        <f>AVERAGE(I213:L213)</f>
        <v>19036</v>
      </c>
      <c r="N213" s="53">
        <f>$I$213</f>
        <v>19036</v>
      </c>
      <c r="O213" s="53">
        <f>$I$213</f>
        <v>19036</v>
      </c>
      <c r="P213" s="53">
        <f>$I$213</f>
        <v>19036</v>
      </c>
      <c r="Q213" s="53">
        <f>$I$213</f>
        <v>19036</v>
      </c>
      <c r="R213" s="52">
        <f>AVERAGE(N213:Q213)</f>
        <v>19036</v>
      </c>
      <c r="S213" s="53">
        <f>$I$213</f>
        <v>19036</v>
      </c>
      <c r="T213" s="53">
        <f>$I$213</f>
        <v>19036</v>
      </c>
      <c r="U213" s="53">
        <f>$I$213</f>
        <v>19036</v>
      </c>
      <c r="V213" s="53">
        <f>$I$213</f>
        <v>19036</v>
      </c>
      <c r="W213" s="52">
        <f>AVERAGE(S213:V213)</f>
        <v>19036</v>
      </c>
      <c r="X213" s="242"/>
      <c r="Y213" s="54"/>
    </row>
    <row r="214" spans="1:25" ht="36.299999999999997" customHeight="1" x14ac:dyDescent="0.5">
      <c r="A214" s="236"/>
      <c r="B214" s="97"/>
      <c r="C214" s="97"/>
      <c r="D214" s="237"/>
      <c r="E214" s="240"/>
      <c r="F214" s="335"/>
      <c r="G214" s="241"/>
      <c r="H214" s="198" t="s">
        <v>370</v>
      </c>
      <c r="I214" s="96">
        <f>I212*I213</f>
        <v>0</v>
      </c>
      <c r="J214" s="53">
        <f>J212*J213</f>
        <v>0</v>
      </c>
      <c r="K214" s="53">
        <f>K212*K213</f>
        <v>0</v>
      </c>
      <c r="L214" s="53">
        <f>L212*L213</f>
        <v>0</v>
      </c>
      <c r="M214" s="52">
        <f>SUM(I214:L214)</f>
        <v>0</v>
      </c>
      <c r="N214" s="53">
        <f>N212*N213</f>
        <v>0</v>
      </c>
      <c r="O214" s="53">
        <f>O212*O213</f>
        <v>9518</v>
      </c>
      <c r="P214" s="53">
        <f>P212*P213</f>
        <v>9518</v>
      </c>
      <c r="Q214" s="53">
        <f>Q212*Q213</f>
        <v>0</v>
      </c>
      <c r="R214" s="52">
        <f>SUM(N214:Q214)</f>
        <v>19036</v>
      </c>
      <c r="S214" s="53">
        <f>S212*S213</f>
        <v>0</v>
      </c>
      <c r="T214" s="53">
        <f>T212*T213</f>
        <v>0</v>
      </c>
      <c r="U214" s="53">
        <f>U212*U213</f>
        <v>0</v>
      </c>
      <c r="V214" s="53">
        <f>V212*V213</f>
        <v>0</v>
      </c>
      <c r="W214" s="52">
        <f>SUM(S214:V214)</f>
        <v>0</v>
      </c>
      <c r="X214" s="242"/>
      <c r="Y214" s="54"/>
    </row>
    <row r="215" spans="1:25" ht="19.2" customHeight="1" x14ac:dyDescent="0.5">
      <c r="A215" s="290" t="s">
        <v>278</v>
      </c>
      <c r="B215" s="93" t="s">
        <v>279</v>
      </c>
      <c r="C215" s="55" t="s">
        <v>280</v>
      </c>
      <c r="D215" s="237" t="s">
        <v>485</v>
      </c>
      <c r="E215" s="238" t="s">
        <v>486</v>
      </c>
      <c r="F215" s="335" t="s">
        <v>283</v>
      </c>
      <c r="G215" s="241"/>
      <c r="H215" s="198" t="s">
        <v>366</v>
      </c>
      <c r="I215" s="94" t="s">
        <v>484</v>
      </c>
      <c r="J215" s="48" t="str">
        <f>I215</f>
        <v>Пакет</v>
      </c>
      <c r="K215" s="48" t="str">
        <f>J215</f>
        <v>Пакет</v>
      </c>
      <c r="L215" s="48" t="str">
        <f>K215</f>
        <v>Пакет</v>
      </c>
      <c r="M215" s="56" t="str">
        <f>I215</f>
        <v>Пакет</v>
      </c>
      <c r="N215" s="48" t="str">
        <f>M215</f>
        <v>Пакет</v>
      </c>
      <c r="O215" s="48" t="str">
        <f>N215</f>
        <v>Пакет</v>
      </c>
      <c r="P215" s="48" t="str">
        <f>O215</f>
        <v>Пакет</v>
      </c>
      <c r="Q215" s="48" t="str">
        <f>P215</f>
        <v>Пакет</v>
      </c>
      <c r="R215" s="56" t="str">
        <f>N215</f>
        <v>Пакет</v>
      </c>
      <c r="S215" s="48" t="str">
        <f>R215</f>
        <v>Пакет</v>
      </c>
      <c r="T215" s="48" t="str">
        <f>S215</f>
        <v>Пакет</v>
      </c>
      <c r="U215" s="48" t="str">
        <f>T215</f>
        <v>Пакет</v>
      </c>
      <c r="V215" s="48" t="str">
        <f>U215</f>
        <v>Пакет</v>
      </c>
      <c r="W215" s="56" t="str">
        <f>S215</f>
        <v>Пакет</v>
      </c>
      <c r="X215" s="242">
        <f>SUM(M218,R218,W218)</f>
        <v>11400</v>
      </c>
      <c r="Y215" s="54"/>
    </row>
    <row r="216" spans="1:25" ht="17.399999999999999" customHeight="1" x14ac:dyDescent="0.5">
      <c r="A216" s="236"/>
      <c r="B216" s="95"/>
      <c r="C216" s="95"/>
      <c r="D216" s="237"/>
      <c r="E216" s="239"/>
      <c r="F216" s="335"/>
      <c r="G216" s="241"/>
      <c r="H216" s="198" t="s">
        <v>368</v>
      </c>
      <c r="I216" s="96">
        <v>0</v>
      </c>
      <c r="J216" s="53">
        <v>0</v>
      </c>
      <c r="K216" s="53">
        <v>0</v>
      </c>
      <c r="L216" s="53">
        <v>0</v>
      </c>
      <c r="M216" s="52">
        <f>SUM(I216:L216)</f>
        <v>0</v>
      </c>
      <c r="N216" s="53">
        <v>0</v>
      </c>
      <c r="O216" s="51">
        <v>0.3</v>
      </c>
      <c r="P216" s="51">
        <v>0.3</v>
      </c>
      <c r="Q216" s="51">
        <v>0.4</v>
      </c>
      <c r="R216" s="52">
        <f>SUM(N216:Q216)</f>
        <v>1</v>
      </c>
      <c r="S216" s="53">
        <v>0</v>
      </c>
      <c r="T216" s="53">
        <v>0</v>
      </c>
      <c r="U216" s="53">
        <v>0</v>
      </c>
      <c r="V216" s="53">
        <v>0</v>
      </c>
      <c r="W216" s="52">
        <f>SUM(S216:V216)</f>
        <v>0</v>
      </c>
      <c r="X216" s="242"/>
      <c r="Y216" s="54"/>
    </row>
    <row r="217" spans="1:25" ht="23.4" x14ac:dyDescent="0.5">
      <c r="A217" s="236"/>
      <c r="B217" s="95"/>
      <c r="C217" s="95"/>
      <c r="D217" s="237"/>
      <c r="E217" s="239"/>
      <c r="F217" s="335"/>
      <c r="G217" s="241"/>
      <c r="H217" s="198" t="s">
        <v>367</v>
      </c>
      <c r="I217" s="96">
        <f>'[2]Budget assumptions'!G798</f>
        <v>11400</v>
      </c>
      <c r="J217" s="53">
        <f>$I$217</f>
        <v>11400</v>
      </c>
      <c r="K217" s="53">
        <f>$I$217</f>
        <v>11400</v>
      </c>
      <c r="L217" s="53">
        <f>$I$217</f>
        <v>11400</v>
      </c>
      <c r="M217" s="52">
        <f>AVERAGE(I217:L217)</f>
        <v>11400</v>
      </c>
      <c r="N217" s="53">
        <f>$I$217</f>
        <v>11400</v>
      </c>
      <c r="O217" s="53">
        <f>$I$217</f>
        <v>11400</v>
      </c>
      <c r="P217" s="53">
        <f>$I$217</f>
        <v>11400</v>
      </c>
      <c r="Q217" s="53">
        <f>$I$217</f>
        <v>11400</v>
      </c>
      <c r="R217" s="52">
        <f>AVERAGE(N217:Q217)</f>
        <v>11400</v>
      </c>
      <c r="S217" s="53">
        <f>$I$217</f>
        <v>11400</v>
      </c>
      <c r="T217" s="53">
        <f>$I$217</f>
        <v>11400</v>
      </c>
      <c r="U217" s="53">
        <f>$I$217</f>
        <v>11400</v>
      </c>
      <c r="V217" s="53">
        <f>$I$217</f>
        <v>11400</v>
      </c>
      <c r="W217" s="52">
        <f>AVERAGE(S217:V217)</f>
        <v>11400</v>
      </c>
      <c r="X217" s="242"/>
      <c r="Y217" s="54"/>
    </row>
    <row r="218" spans="1:25" ht="23.4" x14ac:dyDescent="0.5">
      <c r="A218" s="236"/>
      <c r="B218" s="97"/>
      <c r="C218" s="97"/>
      <c r="D218" s="237"/>
      <c r="E218" s="240"/>
      <c r="F218" s="335"/>
      <c r="G218" s="241"/>
      <c r="H218" s="198" t="s">
        <v>370</v>
      </c>
      <c r="I218" s="96">
        <f>I216*I217</f>
        <v>0</v>
      </c>
      <c r="J218" s="53">
        <f>J216*J217</f>
        <v>0</v>
      </c>
      <c r="K218" s="53">
        <f>K216*K217</f>
        <v>0</v>
      </c>
      <c r="L218" s="53">
        <f>L216*L217</f>
        <v>0</v>
      </c>
      <c r="M218" s="52">
        <f>SUM(I218:L218)</f>
        <v>0</v>
      </c>
      <c r="N218" s="53">
        <f>N216*N217</f>
        <v>0</v>
      </c>
      <c r="O218" s="53">
        <f>O216*O217</f>
        <v>3420</v>
      </c>
      <c r="P218" s="53">
        <f>P216*P217</f>
        <v>3420</v>
      </c>
      <c r="Q218" s="53">
        <f>Q216*Q217</f>
        <v>4560</v>
      </c>
      <c r="R218" s="52">
        <f>SUM(N218:Q218)</f>
        <v>11400</v>
      </c>
      <c r="S218" s="53">
        <f>S216*S217</f>
        <v>0</v>
      </c>
      <c r="T218" s="53">
        <f>T216*T217</f>
        <v>0</v>
      </c>
      <c r="U218" s="53">
        <f>U216*U217</f>
        <v>0</v>
      </c>
      <c r="V218" s="53">
        <f>V216*V217</f>
        <v>0</v>
      </c>
      <c r="W218" s="52">
        <f>SUM(S218:V218)</f>
        <v>0</v>
      </c>
      <c r="X218" s="242"/>
      <c r="Y218" s="54"/>
    </row>
    <row r="219" spans="1:25" ht="24.6" customHeight="1" x14ac:dyDescent="0.5">
      <c r="A219" s="290" t="s">
        <v>284</v>
      </c>
      <c r="B219" s="93" t="s">
        <v>285</v>
      </c>
      <c r="C219" s="55" t="s">
        <v>280</v>
      </c>
      <c r="D219" s="237" t="s">
        <v>487</v>
      </c>
      <c r="E219" s="238" t="s">
        <v>512</v>
      </c>
      <c r="F219" s="329" t="s">
        <v>121</v>
      </c>
      <c r="G219" s="241"/>
      <c r="H219" s="198" t="s">
        <v>366</v>
      </c>
      <c r="I219" s="94" t="s">
        <v>484</v>
      </c>
      <c r="J219" s="48" t="str">
        <f>I219</f>
        <v>Пакет</v>
      </c>
      <c r="K219" s="48" t="str">
        <f>J219</f>
        <v>Пакет</v>
      </c>
      <c r="L219" s="48" t="str">
        <f>K219</f>
        <v>Пакет</v>
      </c>
      <c r="M219" s="56" t="str">
        <f>I219</f>
        <v>Пакет</v>
      </c>
      <c r="N219" s="48" t="str">
        <f>M219</f>
        <v>Пакет</v>
      </c>
      <c r="O219" s="48" t="str">
        <f>N219</f>
        <v>Пакет</v>
      </c>
      <c r="P219" s="48" t="str">
        <f>O219</f>
        <v>Пакет</v>
      </c>
      <c r="Q219" s="48" t="str">
        <f>P219</f>
        <v>Пакет</v>
      </c>
      <c r="R219" s="56" t="str">
        <f>N219</f>
        <v>Пакет</v>
      </c>
      <c r="S219" s="48" t="str">
        <f>R219</f>
        <v>Пакет</v>
      </c>
      <c r="T219" s="48" t="str">
        <f>S219</f>
        <v>Пакет</v>
      </c>
      <c r="U219" s="48" t="str">
        <f>T219</f>
        <v>Пакет</v>
      </c>
      <c r="V219" s="48" t="str">
        <f>U219</f>
        <v>Пакет</v>
      </c>
      <c r="W219" s="56" t="str">
        <f>S219</f>
        <v>Пакет</v>
      </c>
      <c r="X219" s="242">
        <f>SUM(M222,R222,W222)</f>
        <v>94920</v>
      </c>
      <c r="Y219" s="64"/>
    </row>
    <row r="220" spans="1:25" ht="15" customHeight="1" x14ac:dyDescent="0.5">
      <c r="A220" s="236"/>
      <c r="B220" s="95"/>
      <c r="C220" s="95"/>
      <c r="D220" s="237"/>
      <c r="E220" s="239"/>
      <c r="F220" s="330"/>
      <c r="G220" s="241"/>
      <c r="H220" s="198" t="s">
        <v>368</v>
      </c>
      <c r="I220" s="96">
        <v>0</v>
      </c>
      <c r="J220" s="53">
        <v>0</v>
      </c>
      <c r="K220" s="53">
        <v>0</v>
      </c>
      <c r="L220" s="53">
        <v>0</v>
      </c>
      <c r="M220" s="52">
        <f>SUM(I220:L220)</f>
        <v>0</v>
      </c>
      <c r="N220" s="53">
        <v>0</v>
      </c>
      <c r="O220" s="53">
        <v>0</v>
      </c>
      <c r="P220" s="53">
        <v>0</v>
      </c>
      <c r="Q220" s="53">
        <v>0</v>
      </c>
      <c r="R220" s="52">
        <f>SUM(N220:Q220)</f>
        <v>0</v>
      </c>
      <c r="S220" s="51">
        <v>0.25</v>
      </c>
      <c r="T220" s="51">
        <v>0.25</v>
      </c>
      <c r="U220" s="51">
        <v>0.25</v>
      </c>
      <c r="V220" s="51">
        <v>0.25</v>
      </c>
      <c r="W220" s="52">
        <f>SUM(S220:V220)</f>
        <v>1</v>
      </c>
      <c r="X220" s="242"/>
      <c r="Y220" s="64"/>
    </row>
    <row r="221" spans="1:25" ht="27" customHeight="1" x14ac:dyDescent="0.5">
      <c r="A221" s="236"/>
      <c r="B221" s="95"/>
      <c r="C221" s="95"/>
      <c r="D221" s="237"/>
      <c r="E221" s="239"/>
      <c r="F221" s="330"/>
      <c r="G221" s="241"/>
      <c r="H221" s="198" t="s">
        <v>367</v>
      </c>
      <c r="I221" s="96">
        <f>'[2]Budget assumptions'!H806</f>
        <v>94920</v>
      </c>
      <c r="J221" s="53">
        <f>$I$221</f>
        <v>94920</v>
      </c>
      <c r="K221" s="53">
        <f>$I$221</f>
        <v>94920</v>
      </c>
      <c r="L221" s="53">
        <f>$I$221</f>
        <v>94920</v>
      </c>
      <c r="M221" s="52">
        <f>AVERAGE(I221:L221)</f>
        <v>94920</v>
      </c>
      <c r="N221" s="53">
        <f>$I$221</f>
        <v>94920</v>
      </c>
      <c r="O221" s="53">
        <f>$I$221</f>
        <v>94920</v>
      </c>
      <c r="P221" s="53">
        <f>$I$221</f>
        <v>94920</v>
      </c>
      <c r="Q221" s="53">
        <f>$I$221</f>
        <v>94920</v>
      </c>
      <c r="R221" s="52">
        <f>AVERAGE(N221:Q221)</f>
        <v>94920</v>
      </c>
      <c r="S221" s="53">
        <f>$I$221</f>
        <v>94920</v>
      </c>
      <c r="T221" s="53">
        <f>$I$221</f>
        <v>94920</v>
      </c>
      <c r="U221" s="53">
        <f>$I$221</f>
        <v>94920</v>
      </c>
      <c r="V221" s="53">
        <f>$I$221</f>
        <v>94920</v>
      </c>
      <c r="W221" s="52">
        <f>AVERAGE(S221:V221)</f>
        <v>94920</v>
      </c>
      <c r="X221" s="242"/>
      <c r="Y221" s="64"/>
    </row>
    <row r="222" spans="1:25" ht="23.4" x14ac:dyDescent="0.5">
      <c r="A222" s="236"/>
      <c r="B222" s="97"/>
      <c r="C222" s="97"/>
      <c r="D222" s="237"/>
      <c r="E222" s="240"/>
      <c r="F222" s="331"/>
      <c r="G222" s="241"/>
      <c r="H222" s="198" t="s">
        <v>370</v>
      </c>
      <c r="I222" s="96">
        <f>I220*I221</f>
        <v>0</v>
      </c>
      <c r="J222" s="53">
        <f>J220*J221</f>
        <v>0</v>
      </c>
      <c r="K222" s="53">
        <f>K220*K221</f>
        <v>0</v>
      </c>
      <c r="L222" s="53">
        <f>L220*L221</f>
        <v>0</v>
      </c>
      <c r="M222" s="52">
        <f>SUM(I222:L222)</f>
        <v>0</v>
      </c>
      <c r="N222" s="53">
        <f>N220*N221</f>
        <v>0</v>
      </c>
      <c r="O222" s="53">
        <f>O220*O221</f>
        <v>0</v>
      </c>
      <c r="P222" s="53">
        <f>P220*P221</f>
        <v>0</v>
      </c>
      <c r="Q222" s="53">
        <f>Q220*Q221</f>
        <v>0</v>
      </c>
      <c r="R222" s="52">
        <f>SUM(N222:Q222)</f>
        <v>0</v>
      </c>
      <c r="S222" s="53">
        <f>S220*S221</f>
        <v>23730</v>
      </c>
      <c r="T222" s="53">
        <f>T220*T221</f>
        <v>23730</v>
      </c>
      <c r="U222" s="53">
        <f>U220*U221</f>
        <v>23730</v>
      </c>
      <c r="V222" s="53">
        <f>V220*V221</f>
        <v>23730</v>
      </c>
      <c r="W222" s="52">
        <f>SUM(S222:V222)</f>
        <v>94920</v>
      </c>
      <c r="X222" s="242"/>
      <c r="Y222" s="64"/>
    </row>
    <row r="223" spans="1:25" ht="24.6" customHeight="1" x14ac:dyDescent="0.5">
      <c r="A223" s="290" t="s">
        <v>287</v>
      </c>
      <c r="B223" s="93" t="s">
        <v>288</v>
      </c>
      <c r="C223" s="55" t="s">
        <v>66</v>
      </c>
      <c r="D223" s="237" t="s">
        <v>488</v>
      </c>
      <c r="E223" s="238" t="s">
        <v>489</v>
      </c>
      <c r="F223" s="329" t="s">
        <v>291</v>
      </c>
      <c r="G223" s="241"/>
      <c r="H223" s="198" t="s">
        <v>366</v>
      </c>
      <c r="I223" s="48" t="s">
        <v>381</v>
      </c>
      <c r="J223" s="48" t="str">
        <f>I223</f>
        <v>Курс обучения</v>
      </c>
      <c r="K223" s="48" t="str">
        <f>J223</f>
        <v>Курс обучения</v>
      </c>
      <c r="L223" s="48" t="str">
        <f>K223</f>
        <v>Курс обучения</v>
      </c>
      <c r="M223" s="56" t="str">
        <f>I223</f>
        <v>Курс обучения</v>
      </c>
      <c r="N223" s="48" t="str">
        <f>M223</f>
        <v>Курс обучения</v>
      </c>
      <c r="O223" s="48" t="str">
        <f>N223</f>
        <v>Курс обучения</v>
      </c>
      <c r="P223" s="48" t="str">
        <f>O223</f>
        <v>Курс обучения</v>
      </c>
      <c r="Q223" s="48" t="str">
        <f>P223</f>
        <v>Курс обучения</v>
      </c>
      <c r="R223" s="56" t="str">
        <f>N223</f>
        <v>Курс обучения</v>
      </c>
      <c r="S223" s="48" t="str">
        <f>R223</f>
        <v>Курс обучения</v>
      </c>
      <c r="T223" s="48" t="str">
        <f>S223</f>
        <v>Курс обучения</v>
      </c>
      <c r="U223" s="48" t="str">
        <f>T223</f>
        <v>Курс обучения</v>
      </c>
      <c r="V223" s="48" t="str">
        <f>U223</f>
        <v>Курс обучения</v>
      </c>
      <c r="W223" s="56" t="str">
        <f>S223</f>
        <v>Курс обучения</v>
      </c>
      <c r="X223" s="242">
        <f>SUM(M226,R226,W226)</f>
        <v>20934</v>
      </c>
      <c r="Y223" s="64"/>
    </row>
    <row r="224" spans="1:25" x14ac:dyDescent="0.5">
      <c r="A224" s="236"/>
      <c r="B224" s="95"/>
      <c r="C224" s="95"/>
      <c r="D224" s="237"/>
      <c r="E224" s="239"/>
      <c r="F224" s="330"/>
      <c r="G224" s="241"/>
      <c r="H224" s="198" t="s">
        <v>368</v>
      </c>
      <c r="I224" s="53">
        <v>0</v>
      </c>
      <c r="J224" s="53">
        <v>0</v>
      </c>
      <c r="K224" s="53">
        <v>1</v>
      </c>
      <c r="L224" s="53">
        <v>0</v>
      </c>
      <c r="M224" s="52">
        <f>SUM(I224:L224)</f>
        <v>1</v>
      </c>
      <c r="N224" s="53">
        <v>0</v>
      </c>
      <c r="O224" s="53">
        <v>1</v>
      </c>
      <c r="P224" s="53">
        <v>0</v>
      </c>
      <c r="Q224" s="53">
        <v>0</v>
      </c>
      <c r="R224" s="52">
        <f>SUM(N224:Q224)</f>
        <v>1</v>
      </c>
      <c r="S224" s="53">
        <v>0</v>
      </c>
      <c r="T224" s="53">
        <v>1</v>
      </c>
      <c r="U224" s="53">
        <v>0</v>
      </c>
      <c r="V224" s="53">
        <v>0</v>
      </c>
      <c r="W224" s="52">
        <f>SUM(S224:V224)</f>
        <v>1</v>
      </c>
      <c r="X224" s="242"/>
      <c r="Y224" s="64"/>
    </row>
    <row r="225" spans="1:25" ht="23.4" x14ac:dyDescent="0.5">
      <c r="A225" s="236"/>
      <c r="B225" s="95"/>
      <c r="C225" s="95"/>
      <c r="D225" s="237"/>
      <c r="E225" s="239"/>
      <c r="F225" s="330"/>
      <c r="G225" s="241"/>
      <c r="H225" s="198" t="s">
        <v>367</v>
      </c>
      <c r="I225" s="53">
        <f>'[2]Budget assumptions'!H828</f>
        <v>6978</v>
      </c>
      <c r="J225" s="53">
        <f>$I$225</f>
        <v>6978</v>
      </c>
      <c r="K225" s="53">
        <f>$I$225</f>
        <v>6978</v>
      </c>
      <c r="L225" s="53">
        <f>$I$225</f>
        <v>6978</v>
      </c>
      <c r="M225" s="52">
        <f>AVERAGE(I225:L225)</f>
        <v>6978</v>
      </c>
      <c r="N225" s="53">
        <f>$I$225</f>
        <v>6978</v>
      </c>
      <c r="O225" s="53">
        <f>$I$225</f>
        <v>6978</v>
      </c>
      <c r="P225" s="53">
        <f>$I$225</f>
        <v>6978</v>
      </c>
      <c r="Q225" s="53">
        <f>$I$225</f>
        <v>6978</v>
      </c>
      <c r="R225" s="52">
        <f>AVERAGE(N225:Q225)</f>
        <v>6978</v>
      </c>
      <c r="S225" s="53">
        <f>$I$225</f>
        <v>6978</v>
      </c>
      <c r="T225" s="53">
        <f>$I$225</f>
        <v>6978</v>
      </c>
      <c r="U225" s="53">
        <f>$I$225</f>
        <v>6978</v>
      </c>
      <c r="V225" s="53">
        <f>$I$225</f>
        <v>6978</v>
      </c>
      <c r="W225" s="52">
        <f>AVERAGE(S225:V225)</f>
        <v>6978</v>
      </c>
      <c r="X225" s="242"/>
      <c r="Y225" s="64"/>
    </row>
    <row r="226" spans="1:25" ht="23.4" x14ac:dyDescent="0.5">
      <c r="A226" s="236"/>
      <c r="B226" s="97"/>
      <c r="C226" s="97"/>
      <c r="D226" s="237"/>
      <c r="E226" s="240"/>
      <c r="F226" s="331"/>
      <c r="G226" s="241"/>
      <c r="H226" s="198" t="s">
        <v>370</v>
      </c>
      <c r="I226" s="53">
        <f>I224*I225</f>
        <v>0</v>
      </c>
      <c r="J226" s="53">
        <f>J224*J225</f>
        <v>0</v>
      </c>
      <c r="K226" s="53">
        <f>K224*K225</f>
        <v>6978</v>
      </c>
      <c r="L226" s="53">
        <f>L224*L225</f>
        <v>0</v>
      </c>
      <c r="M226" s="52">
        <f>SUM(I226:L226)</f>
        <v>6978</v>
      </c>
      <c r="N226" s="53">
        <f>N224*N225</f>
        <v>0</v>
      </c>
      <c r="O226" s="53">
        <f>O224*O225</f>
        <v>6978</v>
      </c>
      <c r="P226" s="53">
        <f>P224*P225</f>
        <v>0</v>
      </c>
      <c r="Q226" s="53">
        <f>Q224*Q225</f>
        <v>0</v>
      </c>
      <c r="R226" s="52">
        <f>SUM(N226:Q226)</f>
        <v>6978</v>
      </c>
      <c r="S226" s="53">
        <f>S224*S225</f>
        <v>0</v>
      </c>
      <c r="T226" s="53">
        <f>T224*T225</f>
        <v>6978</v>
      </c>
      <c r="U226" s="53">
        <f>U224*U225</f>
        <v>0</v>
      </c>
      <c r="V226" s="53">
        <f>V224*V225</f>
        <v>0</v>
      </c>
      <c r="W226" s="52">
        <f>SUM(S226:V226)</f>
        <v>6978</v>
      </c>
      <c r="X226" s="242"/>
      <c r="Y226" s="64"/>
    </row>
    <row r="227" spans="1:25" ht="24.6" customHeight="1" x14ac:dyDescent="0.5">
      <c r="A227" s="290" t="s">
        <v>292</v>
      </c>
      <c r="B227" s="93" t="s">
        <v>293</v>
      </c>
      <c r="C227" s="55" t="s">
        <v>280</v>
      </c>
      <c r="D227" s="237" t="s">
        <v>490</v>
      </c>
      <c r="E227" s="238" t="s">
        <v>491</v>
      </c>
      <c r="F227" s="329" t="s">
        <v>296</v>
      </c>
      <c r="G227" s="241"/>
      <c r="H227" s="198" t="s">
        <v>366</v>
      </c>
      <c r="I227" s="48" t="s">
        <v>394</v>
      </c>
      <c r="J227" s="48" t="str">
        <f>I227</f>
        <v>Мероприятие</v>
      </c>
      <c r="K227" s="48" t="str">
        <f>J227</f>
        <v>Мероприятие</v>
      </c>
      <c r="L227" s="48" t="str">
        <f>K227</f>
        <v>Мероприятие</v>
      </c>
      <c r="M227" s="56" t="str">
        <f>I227</f>
        <v>Мероприятие</v>
      </c>
      <c r="N227" s="48" t="str">
        <f>M227</f>
        <v>Мероприятие</v>
      </c>
      <c r="O227" s="48" t="str">
        <f>N227</f>
        <v>Мероприятие</v>
      </c>
      <c r="P227" s="48" t="str">
        <f>O227</f>
        <v>Мероприятие</v>
      </c>
      <c r="Q227" s="48" t="str">
        <f>P227</f>
        <v>Мероприятие</v>
      </c>
      <c r="R227" s="56" t="str">
        <f>N227</f>
        <v>Мероприятие</v>
      </c>
      <c r="S227" s="48" t="str">
        <f>R227</f>
        <v>Мероприятие</v>
      </c>
      <c r="T227" s="48" t="str">
        <f>S227</f>
        <v>Мероприятие</v>
      </c>
      <c r="U227" s="48" t="str">
        <f>T227</f>
        <v>Мероприятие</v>
      </c>
      <c r="V227" s="48" t="str">
        <f>U227</f>
        <v>Мероприятие</v>
      </c>
      <c r="W227" s="56" t="str">
        <f>S227</f>
        <v>Мероприятие</v>
      </c>
      <c r="X227" s="242">
        <f>SUM(M230,R230,W230)</f>
        <v>15000</v>
      </c>
      <c r="Y227" s="64"/>
    </row>
    <row r="228" spans="1:25" x14ac:dyDescent="0.5">
      <c r="A228" s="236"/>
      <c r="B228" s="95"/>
      <c r="C228" s="95"/>
      <c r="D228" s="237"/>
      <c r="E228" s="239"/>
      <c r="F228" s="330"/>
      <c r="G228" s="241"/>
      <c r="H228" s="198" t="s">
        <v>368</v>
      </c>
      <c r="I228" s="53">
        <v>0</v>
      </c>
      <c r="J228" s="53">
        <v>1</v>
      </c>
      <c r="K228" s="53">
        <v>0</v>
      </c>
      <c r="L228" s="53">
        <v>0</v>
      </c>
      <c r="M228" s="52">
        <f>SUM(I228:L228)</f>
        <v>1</v>
      </c>
      <c r="N228" s="53">
        <v>0</v>
      </c>
      <c r="O228" s="53">
        <v>1</v>
      </c>
      <c r="P228" s="53">
        <v>0</v>
      </c>
      <c r="Q228" s="53">
        <v>0</v>
      </c>
      <c r="R228" s="52">
        <f>SUM(N228:Q228)</f>
        <v>1</v>
      </c>
      <c r="S228" s="53">
        <v>0</v>
      </c>
      <c r="T228" s="53">
        <v>1</v>
      </c>
      <c r="U228" s="53">
        <v>0</v>
      </c>
      <c r="V228" s="53">
        <v>0</v>
      </c>
      <c r="W228" s="52">
        <f>SUM(S228:V228)</f>
        <v>1</v>
      </c>
      <c r="X228" s="242"/>
      <c r="Y228" s="64"/>
    </row>
    <row r="229" spans="1:25" ht="23.4" x14ac:dyDescent="0.5">
      <c r="A229" s="236"/>
      <c r="B229" s="95"/>
      <c r="C229" s="95"/>
      <c r="D229" s="237"/>
      <c r="E229" s="239"/>
      <c r="F229" s="330"/>
      <c r="G229" s="241"/>
      <c r="H229" s="198" t="s">
        <v>367</v>
      </c>
      <c r="I229" s="53">
        <v>5000</v>
      </c>
      <c r="J229" s="53">
        <f>$I$229</f>
        <v>5000</v>
      </c>
      <c r="K229" s="53">
        <f>$I$229</f>
        <v>5000</v>
      </c>
      <c r="L229" s="53">
        <f>$I$229</f>
        <v>5000</v>
      </c>
      <c r="M229" s="52">
        <f>AVERAGE(I229:L229)</f>
        <v>5000</v>
      </c>
      <c r="N229" s="53">
        <f>$I$229</f>
        <v>5000</v>
      </c>
      <c r="O229" s="53">
        <f>$I$229</f>
        <v>5000</v>
      </c>
      <c r="P229" s="53">
        <f>$I$229</f>
        <v>5000</v>
      </c>
      <c r="Q229" s="53">
        <f>$I$229</f>
        <v>5000</v>
      </c>
      <c r="R229" s="52">
        <f>AVERAGE(N229:Q229)</f>
        <v>5000</v>
      </c>
      <c r="S229" s="53">
        <f>$I$229</f>
        <v>5000</v>
      </c>
      <c r="T229" s="53">
        <f>$I$229</f>
        <v>5000</v>
      </c>
      <c r="U229" s="53">
        <f>$I$229</f>
        <v>5000</v>
      </c>
      <c r="V229" s="53">
        <f>$I$229</f>
        <v>5000</v>
      </c>
      <c r="W229" s="52">
        <f>AVERAGE(S229:V229)</f>
        <v>5000</v>
      </c>
      <c r="X229" s="242"/>
      <c r="Y229" s="64"/>
    </row>
    <row r="230" spans="1:25" ht="23.4" x14ac:dyDescent="0.5">
      <c r="A230" s="236"/>
      <c r="B230" s="97"/>
      <c r="C230" s="97"/>
      <c r="D230" s="237"/>
      <c r="E230" s="240"/>
      <c r="F230" s="331"/>
      <c r="G230" s="241"/>
      <c r="H230" s="198" t="s">
        <v>370</v>
      </c>
      <c r="I230" s="53">
        <f>I228*I229</f>
        <v>0</v>
      </c>
      <c r="J230" s="53">
        <f>J228*J229</f>
        <v>5000</v>
      </c>
      <c r="K230" s="53">
        <f>K228*K229</f>
        <v>0</v>
      </c>
      <c r="L230" s="53">
        <f>L228*L229</f>
        <v>0</v>
      </c>
      <c r="M230" s="52">
        <f>SUM(I230:L230)</f>
        <v>5000</v>
      </c>
      <c r="N230" s="53">
        <f>N228*N229</f>
        <v>0</v>
      </c>
      <c r="O230" s="53">
        <f>O228*O229</f>
        <v>5000</v>
      </c>
      <c r="P230" s="53">
        <f>P228*P229</f>
        <v>0</v>
      </c>
      <c r="Q230" s="53">
        <f>Q228*Q229</f>
        <v>0</v>
      </c>
      <c r="R230" s="52">
        <f>SUM(N230:Q230)</f>
        <v>5000</v>
      </c>
      <c r="S230" s="53">
        <f>S228*S229</f>
        <v>0</v>
      </c>
      <c r="T230" s="53">
        <f>T228*T229</f>
        <v>5000</v>
      </c>
      <c r="U230" s="53">
        <f>U228*U229</f>
        <v>0</v>
      </c>
      <c r="V230" s="53">
        <f>V228*V229</f>
        <v>0</v>
      </c>
      <c r="W230" s="52">
        <f>SUM(S230:V230)</f>
        <v>5000</v>
      </c>
      <c r="X230" s="242"/>
      <c r="Y230" s="64"/>
    </row>
    <row r="231" spans="1:25" ht="24.6" customHeight="1" x14ac:dyDescent="0.5">
      <c r="A231" s="290" t="s">
        <v>297</v>
      </c>
      <c r="B231" s="93" t="s">
        <v>298</v>
      </c>
      <c r="C231" s="55" t="s">
        <v>60</v>
      </c>
      <c r="D231" s="237" t="s">
        <v>492</v>
      </c>
      <c r="E231" s="238" t="s">
        <v>493</v>
      </c>
      <c r="F231" s="329" t="s">
        <v>301</v>
      </c>
      <c r="G231" s="241"/>
      <c r="H231" s="198" t="s">
        <v>366</v>
      </c>
      <c r="I231" s="48" t="s">
        <v>394</v>
      </c>
      <c r="J231" s="48" t="str">
        <f>I231</f>
        <v>Мероприятие</v>
      </c>
      <c r="K231" s="48" t="str">
        <f>J231</f>
        <v>Мероприятие</v>
      </c>
      <c r="L231" s="48" t="str">
        <f>K231</f>
        <v>Мероприятие</v>
      </c>
      <c r="M231" s="56" t="str">
        <f>I231</f>
        <v>Мероприятие</v>
      </c>
      <c r="N231" s="48" t="str">
        <f>M231</f>
        <v>Мероприятие</v>
      </c>
      <c r="O231" s="48" t="str">
        <f>N231</f>
        <v>Мероприятие</v>
      </c>
      <c r="P231" s="48" t="str">
        <f>O231</f>
        <v>Мероприятие</v>
      </c>
      <c r="Q231" s="48" t="str">
        <f>P231</f>
        <v>Мероприятие</v>
      </c>
      <c r="R231" s="56" t="str">
        <f>N231</f>
        <v>Мероприятие</v>
      </c>
      <c r="S231" s="48" t="str">
        <f>R231</f>
        <v>Мероприятие</v>
      </c>
      <c r="T231" s="48" t="str">
        <f>S231</f>
        <v>Мероприятие</v>
      </c>
      <c r="U231" s="48" t="str">
        <f>T231</f>
        <v>Мероприятие</v>
      </c>
      <c r="V231" s="48" t="str">
        <f>U231</f>
        <v>Мероприятие</v>
      </c>
      <c r="W231" s="56" t="str">
        <f>S231</f>
        <v>Мероприятие</v>
      </c>
      <c r="X231" s="242">
        <f>SUM(M234,R234,W234)</f>
        <v>38592</v>
      </c>
      <c r="Y231" s="64"/>
    </row>
    <row r="232" spans="1:25" x14ac:dyDescent="0.5">
      <c r="A232" s="236"/>
      <c r="B232" s="95"/>
      <c r="C232" s="95"/>
      <c r="D232" s="237"/>
      <c r="E232" s="239"/>
      <c r="F232" s="330"/>
      <c r="G232" s="241"/>
      <c r="H232" s="198" t="s">
        <v>368</v>
      </c>
      <c r="I232" s="53">
        <v>1</v>
      </c>
      <c r="J232" s="53">
        <v>0</v>
      </c>
      <c r="K232" s="53">
        <v>0</v>
      </c>
      <c r="L232" s="53">
        <v>0</v>
      </c>
      <c r="M232" s="52">
        <f>SUM(I232:L232)</f>
        <v>1</v>
      </c>
      <c r="N232" s="53">
        <v>1</v>
      </c>
      <c r="O232" s="53">
        <v>0</v>
      </c>
      <c r="P232" s="53">
        <v>0</v>
      </c>
      <c r="Q232" s="53">
        <v>0</v>
      </c>
      <c r="R232" s="52">
        <f>SUM(N232:Q232)</f>
        <v>1</v>
      </c>
      <c r="S232" s="53">
        <v>1</v>
      </c>
      <c r="T232" s="53">
        <v>0</v>
      </c>
      <c r="U232" s="53">
        <v>0</v>
      </c>
      <c r="V232" s="53">
        <v>0</v>
      </c>
      <c r="W232" s="52">
        <f>SUM(S232:V232)</f>
        <v>1</v>
      </c>
      <c r="X232" s="242"/>
      <c r="Y232" s="64"/>
    </row>
    <row r="233" spans="1:25" ht="23.4" x14ac:dyDescent="0.5">
      <c r="A233" s="236"/>
      <c r="B233" s="95"/>
      <c r="C233" s="95"/>
      <c r="D233" s="237"/>
      <c r="E233" s="239"/>
      <c r="F233" s="330"/>
      <c r="G233" s="241"/>
      <c r="H233" s="198" t="s">
        <v>367</v>
      </c>
      <c r="I233" s="53">
        <f>'[2]Budget assumptions'!H845</f>
        <v>12864</v>
      </c>
      <c r="J233" s="53">
        <f>$I$233</f>
        <v>12864</v>
      </c>
      <c r="K233" s="53">
        <f>$I$233</f>
        <v>12864</v>
      </c>
      <c r="L233" s="53">
        <f>$I$233</f>
        <v>12864</v>
      </c>
      <c r="M233" s="52">
        <f>AVERAGE(I233:L233)</f>
        <v>12864</v>
      </c>
      <c r="N233" s="53">
        <f>$I$233</f>
        <v>12864</v>
      </c>
      <c r="O233" s="53">
        <f>$I$233</f>
        <v>12864</v>
      </c>
      <c r="P233" s="53">
        <f>$I$233</f>
        <v>12864</v>
      </c>
      <c r="Q233" s="53">
        <f>$I$233</f>
        <v>12864</v>
      </c>
      <c r="R233" s="52">
        <f>AVERAGE(N233:Q233)</f>
        <v>12864</v>
      </c>
      <c r="S233" s="53">
        <f>$I$233</f>
        <v>12864</v>
      </c>
      <c r="T233" s="53">
        <f>$I$233</f>
        <v>12864</v>
      </c>
      <c r="U233" s="53">
        <f>$I$233</f>
        <v>12864</v>
      </c>
      <c r="V233" s="53">
        <f>$I$233</f>
        <v>12864</v>
      </c>
      <c r="W233" s="52">
        <f>AVERAGE(S233:V233)</f>
        <v>12864</v>
      </c>
      <c r="X233" s="242"/>
      <c r="Y233" s="64"/>
    </row>
    <row r="234" spans="1:25" ht="23.4" x14ac:dyDescent="0.5">
      <c r="A234" s="236"/>
      <c r="B234" s="97"/>
      <c r="C234" s="97"/>
      <c r="D234" s="237"/>
      <c r="E234" s="240"/>
      <c r="F234" s="331"/>
      <c r="G234" s="241"/>
      <c r="H234" s="198" t="s">
        <v>370</v>
      </c>
      <c r="I234" s="53">
        <f>I232*I233</f>
        <v>12864</v>
      </c>
      <c r="J234" s="53">
        <f>J232*J233</f>
        <v>0</v>
      </c>
      <c r="K234" s="53">
        <f>K232*K233</f>
        <v>0</v>
      </c>
      <c r="L234" s="53">
        <f>L232*L233</f>
        <v>0</v>
      </c>
      <c r="M234" s="52">
        <f>SUM(I234:L234)</f>
        <v>12864</v>
      </c>
      <c r="N234" s="53">
        <f>N232*N233</f>
        <v>12864</v>
      </c>
      <c r="O234" s="53">
        <f>O232*O233</f>
        <v>0</v>
      </c>
      <c r="P234" s="53">
        <f>P232*P233</f>
        <v>0</v>
      </c>
      <c r="Q234" s="53">
        <f>Q232*Q233</f>
        <v>0</v>
      </c>
      <c r="R234" s="52">
        <f>SUM(N234:Q234)</f>
        <v>12864</v>
      </c>
      <c r="S234" s="53">
        <f>S232*S233</f>
        <v>12864</v>
      </c>
      <c r="T234" s="53">
        <f>T232*T233</f>
        <v>0</v>
      </c>
      <c r="U234" s="53">
        <f>U232*U233</f>
        <v>0</v>
      </c>
      <c r="V234" s="53">
        <f>V232*V233</f>
        <v>0</v>
      </c>
      <c r="W234" s="52">
        <f>SUM(S234:V234)</f>
        <v>12864</v>
      </c>
      <c r="X234" s="242"/>
      <c r="Y234" s="64"/>
    </row>
    <row r="235" spans="1:25" ht="16.8" x14ac:dyDescent="0.5">
      <c r="A235" s="199">
        <v>3</v>
      </c>
      <c r="B235" s="200"/>
      <c r="C235" s="200"/>
      <c r="D235" s="306" t="s">
        <v>494</v>
      </c>
      <c r="E235" s="307"/>
      <c r="F235" s="308"/>
      <c r="G235" s="99"/>
      <c r="H235" s="99"/>
      <c r="I235" s="100">
        <f>I236</f>
        <v>88381.189700000003</v>
      </c>
      <c r="J235" s="100">
        <f t="shared" ref="J235:X236" si="30">J236</f>
        <v>93627.4997</v>
      </c>
      <c r="K235" s="100">
        <f t="shared" si="30"/>
        <v>71566.4997</v>
      </c>
      <c r="L235" s="100">
        <f t="shared" si="30"/>
        <v>68867.4997</v>
      </c>
      <c r="M235" s="101">
        <f t="shared" si="30"/>
        <v>322442.6888</v>
      </c>
      <c r="N235" s="100">
        <f t="shared" si="30"/>
        <v>82458.4997</v>
      </c>
      <c r="O235" s="100">
        <f t="shared" si="30"/>
        <v>93627.4997</v>
      </c>
      <c r="P235" s="100">
        <f t="shared" si="30"/>
        <v>71415.4997</v>
      </c>
      <c r="Q235" s="100">
        <f t="shared" si="30"/>
        <v>68867.4997</v>
      </c>
      <c r="R235" s="101">
        <f t="shared" si="30"/>
        <v>316368.9988</v>
      </c>
      <c r="S235" s="100">
        <f t="shared" si="30"/>
        <v>82458.4997</v>
      </c>
      <c r="T235" s="100">
        <f t="shared" si="30"/>
        <v>93627.4997</v>
      </c>
      <c r="U235" s="100">
        <f t="shared" si="30"/>
        <v>71415.4997</v>
      </c>
      <c r="V235" s="100">
        <f t="shared" si="30"/>
        <v>69018.4997</v>
      </c>
      <c r="W235" s="101">
        <f t="shared" si="30"/>
        <v>316519.9988</v>
      </c>
      <c r="X235" s="102">
        <f>X236</f>
        <v>955331.68640000001</v>
      </c>
      <c r="Y235" s="38">
        <f>X235/X248</f>
        <v>0.11860604055067232</v>
      </c>
    </row>
    <row r="236" spans="1:25" ht="18.3" x14ac:dyDescent="0.5">
      <c r="A236" s="103"/>
      <c r="B236" s="103"/>
      <c r="C236" s="103"/>
      <c r="D236" s="309" t="s">
        <v>495</v>
      </c>
      <c r="E236" s="309"/>
      <c r="F236" s="309"/>
      <c r="G236" s="104"/>
      <c r="H236" s="74"/>
      <c r="I236" s="75">
        <f>I237</f>
        <v>88381.189700000003</v>
      </c>
      <c r="J236" s="75">
        <f t="shared" si="30"/>
        <v>93627.4997</v>
      </c>
      <c r="K236" s="75">
        <f t="shared" si="30"/>
        <v>71566.4997</v>
      </c>
      <c r="L236" s="75">
        <f t="shared" si="30"/>
        <v>68867.4997</v>
      </c>
      <c r="M236" s="75">
        <f t="shared" si="30"/>
        <v>322442.6888</v>
      </c>
      <c r="N236" s="75">
        <f t="shared" si="30"/>
        <v>82458.4997</v>
      </c>
      <c r="O236" s="75">
        <f t="shared" si="30"/>
        <v>93627.4997</v>
      </c>
      <c r="P236" s="75">
        <f t="shared" si="30"/>
        <v>71415.4997</v>
      </c>
      <c r="Q236" s="75">
        <f t="shared" si="30"/>
        <v>68867.4997</v>
      </c>
      <c r="R236" s="75">
        <f t="shared" si="30"/>
        <v>316368.9988</v>
      </c>
      <c r="S236" s="75">
        <f t="shared" si="30"/>
        <v>82458.4997</v>
      </c>
      <c r="T236" s="75">
        <f t="shared" si="30"/>
        <v>93627.4997</v>
      </c>
      <c r="U236" s="75">
        <f t="shared" si="30"/>
        <v>71415.4997</v>
      </c>
      <c r="V236" s="75">
        <f t="shared" si="30"/>
        <v>69018.4997</v>
      </c>
      <c r="W236" s="75">
        <f t="shared" si="30"/>
        <v>316519.9988</v>
      </c>
      <c r="X236" s="201">
        <f t="shared" si="30"/>
        <v>955331.68640000001</v>
      </c>
      <c r="Y236" s="54"/>
    </row>
    <row r="237" spans="1:25" ht="18.3" x14ac:dyDescent="0.5">
      <c r="A237" s="105" t="s">
        <v>304</v>
      </c>
      <c r="B237" s="106"/>
      <c r="C237" s="106"/>
      <c r="D237" s="310" t="s">
        <v>496</v>
      </c>
      <c r="E237" s="311"/>
      <c r="F237" s="312"/>
      <c r="G237" s="107"/>
      <c r="H237" s="202"/>
      <c r="I237" s="203">
        <f t="shared" ref="I237:X237" si="31">SUM(I238)</f>
        <v>88381.189700000003</v>
      </c>
      <c r="J237" s="203">
        <f t="shared" si="31"/>
        <v>93627.4997</v>
      </c>
      <c r="K237" s="203">
        <f t="shared" si="31"/>
        <v>71566.4997</v>
      </c>
      <c r="L237" s="203">
        <f t="shared" si="31"/>
        <v>68867.4997</v>
      </c>
      <c r="M237" s="204">
        <f t="shared" si="31"/>
        <v>322442.6888</v>
      </c>
      <c r="N237" s="203">
        <f t="shared" si="31"/>
        <v>82458.4997</v>
      </c>
      <c r="O237" s="203">
        <f t="shared" si="31"/>
        <v>93627.4997</v>
      </c>
      <c r="P237" s="203">
        <f t="shared" si="31"/>
        <v>71415.4997</v>
      </c>
      <c r="Q237" s="203">
        <f t="shared" si="31"/>
        <v>68867.4997</v>
      </c>
      <c r="R237" s="204">
        <f t="shared" si="31"/>
        <v>316368.9988</v>
      </c>
      <c r="S237" s="203">
        <f t="shared" si="31"/>
        <v>82458.4997</v>
      </c>
      <c r="T237" s="203">
        <f t="shared" si="31"/>
        <v>93627.4997</v>
      </c>
      <c r="U237" s="203">
        <f t="shared" si="31"/>
        <v>71415.4997</v>
      </c>
      <c r="V237" s="203">
        <f t="shared" si="31"/>
        <v>69018.4997</v>
      </c>
      <c r="W237" s="204">
        <f t="shared" si="31"/>
        <v>316519.9988</v>
      </c>
      <c r="X237" s="205">
        <f t="shared" si="31"/>
        <v>955331.68640000001</v>
      </c>
      <c r="Y237" s="54"/>
    </row>
    <row r="238" spans="1:25" ht="18.3" x14ac:dyDescent="0.5">
      <c r="A238" s="105" t="s">
        <v>306</v>
      </c>
      <c r="B238" s="106"/>
      <c r="C238" s="106"/>
      <c r="D238" s="313" t="s">
        <v>501</v>
      </c>
      <c r="E238" s="311"/>
      <c r="F238" s="312"/>
      <c r="G238" s="108"/>
      <c r="H238" s="206"/>
      <c r="I238" s="109">
        <f>SUM(I239:I245)</f>
        <v>88381.189700000003</v>
      </c>
      <c r="J238" s="109">
        <f t="shared" ref="J238:X238" si="32">SUM(J239:J245)</f>
        <v>93627.4997</v>
      </c>
      <c r="K238" s="109">
        <f t="shared" si="32"/>
        <v>71566.4997</v>
      </c>
      <c r="L238" s="109">
        <f t="shared" si="32"/>
        <v>68867.4997</v>
      </c>
      <c r="M238" s="110">
        <f t="shared" si="32"/>
        <v>322442.6888</v>
      </c>
      <c r="N238" s="109">
        <f t="shared" si="32"/>
        <v>82458.4997</v>
      </c>
      <c r="O238" s="109">
        <f t="shared" si="32"/>
        <v>93627.4997</v>
      </c>
      <c r="P238" s="109">
        <f t="shared" si="32"/>
        <v>71415.4997</v>
      </c>
      <c r="Q238" s="109">
        <f t="shared" si="32"/>
        <v>68867.4997</v>
      </c>
      <c r="R238" s="110">
        <f t="shared" si="32"/>
        <v>316368.9988</v>
      </c>
      <c r="S238" s="109">
        <f t="shared" si="32"/>
        <v>82458.4997</v>
      </c>
      <c r="T238" s="109">
        <f t="shared" si="32"/>
        <v>93627.4997</v>
      </c>
      <c r="U238" s="109">
        <f t="shared" si="32"/>
        <v>71415.4997</v>
      </c>
      <c r="V238" s="109">
        <f t="shared" si="32"/>
        <v>69018.4997</v>
      </c>
      <c r="W238" s="110">
        <f t="shared" si="32"/>
        <v>316519.9988</v>
      </c>
      <c r="X238" s="207">
        <f t="shared" si="32"/>
        <v>955331.68640000001</v>
      </c>
      <c r="Y238" s="54"/>
    </row>
    <row r="239" spans="1:25" s="118" customFormat="1" ht="24.6" x14ac:dyDescent="0.5">
      <c r="A239" s="111"/>
      <c r="B239" s="111">
        <v>107</v>
      </c>
      <c r="C239" s="55" t="s">
        <v>95</v>
      </c>
      <c r="D239" s="112" t="s">
        <v>497</v>
      </c>
      <c r="E239" s="112" t="s">
        <v>498</v>
      </c>
      <c r="F239" s="113"/>
      <c r="G239" s="114"/>
      <c r="H239" s="49"/>
      <c r="I239" s="53">
        <f>'[4]PR_PM_costs 2020'!$E$12</f>
        <v>62406</v>
      </c>
      <c r="J239" s="53">
        <f>'[4]PR_PM_costs 2020'!$I$12</f>
        <v>62406</v>
      </c>
      <c r="K239" s="53">
        <f>'[4]PR_PM_costs 2020'!$M$12</f>
        <v>62406</v>
      </c>
      <c r="L239" s="53">
        <f>'[4]PR_PM_costs 2020'!$Q$12</f>
        <v>62406</v>
      </c>
      <c r="M239" s="52">
        <f>SUM(I239:L239)</f>
        <v>249624</v>
      </c>
      <c r="N239" s="53">
        <f>'[4]PR_PM_costs 2021'!$E$12</f>
        <v>62406</v>
      </c>
      <c r="O239" s="53">
        <f>'[4]PR_PM_costs 2021'!$I$12</f>
        <v>62406</v>
      </c>
      <c r="P239" s="53">
        <f>'[4]PR_PM_costs 2021'!$M$12</f>
        <v>62406</v>
      </c>
      <c r="Q239" s="53">
        <f>'[4]PR_PM_costs 2021'!$Q$12</f>
        <v>62406</v>
      </c>
      <c r="R239" s="52">
        <f>SUM(N239:Q239)</f>
        <v>249624</v>
      </c>
      <c r="S239" s="53">
        <f>'[4]PR_PM_costs 2022'!$E$12</f>
        <v>62406</v>
      </c>
      <c r="T239" s="53">
        <f>'[4]PR_PM_costs 2022'!$I$12</f>
        <v>62406</v>
      </c>
      <c r="U239" s="53">
        <f>'[4]PR_PM_costs 2022'!$M$12</f>
        <v>62406</v>
      </c>
      <c r="V239" s="53">
        <f>'[4]PR_PM_costs 2022'!$Q$12</f>
        <v>62406</v>
      </c>
      <c r="W239" s="52">
        <f>SUM(S239:V239)</f>
        <v>249624</v>
      </c>
      <c r="X239" s="116">
        <f>SUM(M239,R239,W239)</f>
        <v>748872</v>
      </c>
      <c r="Y239" s="117"/>
    </row>
    <row r="240" spans="1:25" s="118" customFormat="1" ht="15.6" hidden="1" x14ac:dyDescent="0.5">
      <c r="A240" s="111"/>
      <c r="B240" s="111">
        <v>108</v>
      </c>
      <c r="C240" s="55" t="s">
        <v>224</v>
      </c>
      <c r="D240" s="112"/>
      <c r="E240" s="112"/>
      <c r="F240" s="113"/>
      <c r="G240" s="114"/>
      <c r="H240" s="49"/>
      <c r="I240" s="208"/>
      <c r="J240" s="208"/>
      <c r="K240" s="208"/>
      <c r="L240" s="208"/>
      <c r="M240" s="209"/>
      <c r="N240" s="208"/>
      <c r="O240" s="208"/>
      <c r="P240" s="208"/>
      <c r="Q240" s="208"/>
      <c r="R240" s="209"/>
      <c r="S240" s="208"/>
      <c r="T240" s="208"/>
      <c r="U240" s="208"/>
      <c r="V240" s="208"/>
      <c r="W240" s="209"/>
      <c r="X240" s="116"/>
      <c r="Y240" s="117"/>
    </row>
    <row r="241" spans="1:32" s="118" customFormat="1" ht="36.9" hidden="1" x14ac:dyDescent="0.5">
      <c r="A241" s="111"/>
      <c r="B241" s="111">
        <v>109</v>
      </c>
      <c r="C241" s="55" t="s">
        <v>90</v>
      </c>
      <c r="D241" s="112"/>
      <c r="E241" s="112"/>
      <c r="F241" s="113"/>
      <c r="G241" s="114"/>
      <c r="H241" s="49"/>
      <c r="I241" s="208"/>
      <c r="J241" s="208"/>
      <c r="K241" s="208"/>
      <c r="L241" s="208"/>
      <c r="M241" s="209"/>
      <c r="N241" s="208"/>
      <c r="O241" s="208"/>
      <c r="P241" s="208"/>
      <c r="Q241" s="208"/>
      <c r="R241" s="209"/>
      <c r="S241" s="208"/>
      <c r="T241" s="208"/>
      <c r="U241" s="208"/>
      <c r="V241" s="208"/>
      <c r="W241" s="209"/>
      <c r="X241" s="116"/>
      <c r="Y241" s="117"/>
    </row>
    <row r="242" spans="1:32" s="118" customFormat="1" ht="15.6" hidden="1" x14ac:dyDescent="0.5">
      <c r="A242" s="111"/>
      <c r="B242" s="111">
        <v>110</v>
      </c>
      <c r="C242" s="55" t="s">
        <v>310</v>
      </c>
      <c r="D242" s="112"/>
      <c r="E242" s="112"/>
      <c r="F242" s="113"/>
      <c r="G242" s="114"/>
      <c r="H242" s="49"/>
      <c r="I242" s="208"/>
      <c r="J242" s="208"/>
      <c r="K242" s="208"/>
      <c r="L242" s="208"/>
      <c r="M242" s="209"/>
      <c r="N242" s="208"/>
      <c r="O242" s="208"/>
      <c r="P242" s="208"/>
      <c r="Q242" s="208"/>
      <c r="R242" s="209"/>
      <c r="S242" s="208"/>
      <c r="T242" s="208"/>
      <c r="U242" s="208"/>
      <c r="V242" s="208"/>
      <c r="W242" s="209"/>
      <c r="X242" s="116"/>
      <c r="Y242" s="117"/>
    </row>
    <row r="243" spans="1:32" s="118" customFormat="1" ht="15.6" hidden="1" x14ac:dyDescent="0.5">
      <c r="A243" s="111"/>
      <c r="B243" s="111">
        <v>111</v>
      </c>
      <c r="C243" s="55" t="s">
        <v>98</v>
      </c>
      <c r="D243" s="112"/>
      <c r="E243" s="112"/>
      <c r="F243" s="113"/>
      <c r="G243" s="114"/>
      <c r="H243" s="49"/>
      <c r="I243" s="208"/>
      <c r="J243" s="208"/>
      <c r="K243" s="208"/>
      <c r="L243" s="208"/>
      <c r="M243" s="209"/>
      <c r="N243" s="208"/>
      <c r="O243" s="208"/>
      <c r="P243" s="208"/>
      <c r="Q243" s="208"/>
      <c r="R243" s="209"/>
      <c r="S243" s="208"/>
      <c r="T243" s="208"/>
      <c r="U243" s="208"/>
      <c r="V243" s="208"/>
      <c r="W243" s="209"/>
      <c r="X243" s="116"/>
      <c r="Y243" s="117"/>
    </row>
    <row r="244" spans="1:32" s="118" customFormat="1" ht="24.6" hidden="1" x14ac:dyDescent="0.5">
      <c r="A244" s="111"/>
      <c r="B244" s="111">
        <v>112</v>
      </c>
      <c r="C244" s="55" t="s">
        <v>94</v>
      </c>
      <c r="D244" s="112"/>
      <c r="E244" s="112"/>
      <c r="F244" s="113"/>
      <c r="G244" s="114"/>
      <c r="H244" s="49"/>
      <c r="I244" s="208"/>
      <c r="J244" s="208"/>
      <c r="K244" s="208"/>
      <c r="L244" s="208"/>
      <c r="M244" s="209"/>
      <c r="N244" s="208"/>
      <c r="O244" s="208"/>
      <c r="P244" s="208"/>
      <c r="Q244" s="208"/>
      <c r="R244" s="209"/>
      <c r="S244" s="208"/>
      <c r="T244" s="208"/>
      <c r="U244" s="208"/>
      <c r="V244" s="208"/>
      <c r="W244" s="209"/>
      <c r="X244" s="116"/>
      <c r="Y244" s="117"/>
    </row>
    <row r="245" spans="1:32" ht="25.8" x14ac:dyDescent="0.5">
      <c r="A245" s="88"/>
      <c r="B245" s="111">
        <v>113</v>
      </c>
      <c r="C245" s="55" t="s">
        <v>311</v>
      </c>
      <c r="D245" s="119" t="s">
        <v>499</v>
      </c>
      <c r="E245" s="119" t="s">
        <v>500</v>
      </c>
      <c r="F245" s="113"/>
      <c r="G245" s="120"/>
      <c r="H245" s="48"/>
      <c r="I245" s="215">
        <f>'[4]PR_PM_costs 2020'!$E$8+'[4]PR_PM_costs 2020'!$E$26+922.69</f>
        <v>25975.189699999999</v>
      </c>
      <c r="J245" s="53">
        <f>'[4]PR_PM_costs 2020'!$I$8+'[4]PR_PM_costs 2020'!$I$26</f>
        <v>31221.499700000004</v>
      </c>
      <c r="K245" s="53">
        <f>'[4]PR_PM_costs 2020'!$M$8+'[4]PR_PM_costs 2020'!$M$26</f>
        <v>9160.4997000000003</v>
      </c>
      <c r="L245" s="53">
        <f>'[4]PR_PM_costs 2020'!$Q$8+'[4]PR_PM_costs 2020'!$Q$26</f>
        <v>6461.4997000000003</v>
      </c>
      <c r="M245" s="52">
        <f>SUM(I245:L245)</f>
        <v>72818.688800000004</v>
      </c>
      <c r="N245" s="53">
        <f>'[4]PR_PM_costs 2021'!$E$8+'[4]PR_PM_costs 2021'!$E$26</f>
        <v>20052.4997</v>
      </c>
      <c r="O245" s="53">
        <f>'[4]PR_PM_costs 2021'!$I$8+'[4]PR_PM_costs 2021'!$I$26</f>
        <v>31221.499700000004</v>
      </c>
      <c r="P245" s="53">
        <f>'[4]PR_PM_costs 2021'!$M$8+'[4]PR_PM_costs 2021'!$M$26</f>
        <v>9009.4997000000003</v>
      </c>
      <c r="Q245" s="53">
        <f>'[4]PR_PM_costs 2021'!$Q$8+'[4]PR_PM_costs 2021'!$Q$26</f>
        <v>6461.4997000000003</v>
      </c>
      <c r="R245" s="52">
        <f>SUM(N245:Q245)</f>
        <v>66744.998800000001</v>
      </c>
      <c r="S245" s="53">
        <f>'[4]PR_PM_costs 2022'!$E$8+'[4]PR_PM_costs 2022'!$E$26</f>
        <v>20052.4997</v>
      </c>
      <c r="T245" s="53">
        <f>'[4]PR_PM_costs 2022'!$I$8+'[4]PR_PM_costs 2022'!$I$26</f>
        <v>31221.499700000004</v>
      </c>
      <c r="U245" s="53">
        <f>'[4]PR_PM_costs 2022'!$M$8+'[4]PR_PM_costs 2022'!$M$26</f>
        <v>9009.4997000000003</v>
      </c>
      <c r="V245" s="53">
        <f>'[4]PR_PM_costs 2022'!$Q$8+'[4]PR_PM_costs 2022'!$Q$26</f>
        <v>6612.4997000000003</v>
      </c>
      <c r="W245" s="52">
        <f>SUM(S245:V245)</f>
        <v>66895.998800000001</v>
      </c>
      <c r="X245" s="116">
        <f>SUM(M245,R245,W245)</f>
        <v>206459.68640000001</v>
      </c>
      <c r="Y245" s="54"/>
    </row>
    <row r="246" spans="1:32" ht="18.3" x14ac:dyDescent="0.5">
      <c r="A246" s="122"/>
      <c r="B246" s="123"/>
      <c r="C246" s="123"/>
      <c r="D246" s="314" t="s">
        <v>508</v>
      </c>
      <c r="E246" s="315"/>
      <c r="F246" s="316"/>
      <c r="G246" s="124"/>
      <c r="H246" s="124"/>
      <c r="I246" s="125">
        <f t="shared" ref="I246:X246" si="33">SUM(I9,I72,I235)</f>
        <v>1960403.53999716</v>
      </c>
      <c r="J246" s="125">
        <f t="shared" si="33"/>
        <v>1183449.1603007561</v>
      </c>
      <c r="K246" s="125">
        <f t="shared" si="33"/>
        <v>629969.0663666667</v>
      </c>
      <c r="L246" s="125">
        <f t="shared" si="33"/>
        <v>573049.86636666674</v>
      </c>
      <c r="M246" s="126">
        <f t="shared" si="33"/>
        <v>4346871.633031249</v>
      </c>
      <c r="N246" s="125">
        <f t="shared" si="33"/>
        <v>658971.10248021723</v>
      </c>
      <c r="O246" s="125">
        <f t="shared" si="33"/>
        <v>725078.26999824145</v>
      </c>
      <c r="P246" s="125">
        <f t="shared" si="33"/>
        <v>468416.99969999999</v>
      </c>
      <c r="Q246" s="125">
        <f t="shared" si="33"/>
        <v>419825.99969999999</v>
      </c>
      <c r="R246" s="126">
        <f t="shared" si="33"/>
        <v>2272292.3718784587</v>
      </c>
      <c r="S246" s="125">
        <f t="shared" si="33"/>
        <v>364902.74969999999</v>
      </c>
      <c r="T246" s="125">
        <f t="shared" si="33"/>
        <v>373296.74969999999</v>
      </c>
      <c r="U246" s="125">
        <f t="shared" si="33"/>
        <v>401618.74969999999</v>
      </c>
      <c r="V246" s="125">
        <f t="shared" si="33"/>
        <v>295680.74969999999</v>
      </c>
      <c r="W246" s="126">
        <f t="shared" si="33"/>
        <v>1435498.9987999999</v>
      </c>
      <c r="X246" s="127">
        <f t="shared" si="33"/>
        <v>8054663.0037097074</v>
      </c>
      <c r="Y246" s="54"/>
      <c r="AF246" s="128"/>
    </row>
    <row r="247" spans="1:32" x14ac:dyDescent="0.5">
      <c r="Z247" s="131">
        <f>X9</f>
        <v>1092465</v>
      </c>
      <c r="AF247" s="128"/>
    </row>
    <row r="248" spans="1:32" ht="15.6" x14ac:dyDescent="0.6">
      <c r="R248" s="18"/>
      <c r="V248" s="132"/>
      <c r="W248" s="133" t="s">
        <v>314</v>
      </c>
      <c r="X248" s="134">
        <v>8054663</v>
      </c>
      <c r="Z248" s="131">
        <f>X72</f>
        <v>6006866.3173097074</v>
      </c>
    </row>
    <row r="249" spans="1:32" ht="15.6" x14ac:dyDescent="0.6">
      <c r="H249" s="135"/>
      <c r="I249" s="136"/>
      <c r="R249" s="18"/>
      <c r="V249" s="132"/>
      <c r="W249" s="137" t="s">
        <v>315</v>
      </c>
      <c r="X249" s="138">
        <f>X248-X246</f>
        <v>-3.7097074091434479E-3</v>
      </c>
      <c r="Z249" s="131">
        <f>X235</f>
        <v>955331.68640000001</v>
      </c>
    </row>
    <row r="250" spans="1:32" ht="15.6" x14ac:dyDescent="0.6">
      <c r="H250" s="135"/>
      <c r="I250" s="136"/>
      <c r="R250" s="18"/>
      <c r="X250" s="24"/>
      <c r="Z250" s="131"/>
    </row>
    <row r="251" spans="1:32" ht="15.6" x14ac:dyDescent="0.6">
      <c r="H251" s="21"/>
      <c r="I251" s="21"/>
      <c r="J251" s="21"/>
      <c r="K251" s="21"/>
      <c r="L251" s="21"/>
      <c r="O251" s="25"/>
      <c r="P251" s="25"/>
      <c r="Q251" s="25"/>
      <c r="R251" s="18"/>
      <c r="V251" s="132"/>
      <c r="W251" s="132"/>
      <c r="X251" s="132"/>
      <c r="Y251" s="132"/>
      <c r="Z251" s="139"/>
    </row>
    <row r="252" spans="1:32" ht="15.6" x14ac:dyDescent="0.6">
      <c r="E252" s="193" t="s">
        <v>521</v>
      </c>
      <c r="F252" s="140"/>
      <c r="H252" s="140"/>
      <c r="I252" s="141" t="str">
        <f>M7</f>
        <v>Год 1</v>
      </c>
      <c r="J252" s="141" t="str">
        <f>R7</f>
        <v>Год 2</v>
      </c>
      <c r="K252" s="141" t="str">
        <f>W7</f>
        <v>Год 3</v>
      </c>
      <c r="L252" s="189" t="str">
        <f>X7</f>
        <v>Итого</v>
      </c>
      <c r="O252" s="25"/>
      <c r="P252" s="25"/>
      <c r="Q252" s="25"/>
      <c r="R252" s="18"/>
      <c r="V252" s="132"/>
      <c r="W252" s="132"/>
      <c r="X252" s="132"/>
      <c r="Y252" s="132"/>
      <c r="Z252" s="139"/>
    </row>
    <row r="253" spans="1:32" ht="31.2" x14ac:dyDescent="0.5">
      <c r="E253" s="194"/>
      <c r="F253" s="142"/>
      <c r="H253" s="142"/>
      <c r="I253" s="141" t="str">
        <f>M8</f>
        <v>Янв-Дек 2020</v>
      </c>
      <c r="J253" s="141" t="str">
        <f>R8</f>
        <v>Янв-Дек 2021</v>
      </c>
      <c r="K253" s="141" t="str">
        <f>W8</f>
        <v>Янв-Дек 2022</v>
      </c>
      <c r="L253" s="190"/>
      <c r="O253" s="25"/>
      <c r="P253" s="25"/>
      <c r="Q253" s="25"/>
      <c r="V253" s="132"/>
      <c r="W253" s="132"/>
      <c r="X253" s="132"/>
      <c r="Y253" s="132"/>
      <c r="Z253" s="143"/>
    </row>
    <row r="254" spans="1:32" ht="15.6" x14ac:dyDescent="0.6">
      <c r="E254" s="144" t="s">
        <v>502</v>
      </c>
      <c r="F254" s="145" t="s">
        <v>318</v>
      </c>
      <c r="H254" s="146">
        <f>L254/L255</f>
        <v>1</v>
      </c>
      <c r="I254" s="147">
        <f>M246</f>
        <v>4346871.633031249</v>
      </c>
      <c r="J254" s="147">
        <f>R246</f>
        <v>2272292.3718784587</v>
      </c>
      <c r="K254" s="147">
        <f>W246</f>
        <v>1435498.9987999999</v>
      </c>
      <c r="L254" s="147">
        <f>SUM(I254:K254)</f>
        <v>8054663.0037097074</v>
      </c>
      <c r="O254" s="25"/>
      <c r="P254" s="25"/>
      <c r="Q254" s="25"/>
      <c r="R254" s="148"/>
      <c r="V254" s="132"/>
      <c r="W254" s="132"/>
      <c r="X254" s="132"/>
      <c r="Y254" s="132"/>
      <c r="Z254" s="139"/>
    </row>
    <row r="255" spans="1:32" ht="18.3" x14ac:dyDescent="0.5">
      <c r="E255" s="149" t="s">
        <v>508</v>
      </c>
      <c r="F255" s="149"/>
      <c r="H255" s="149"/>
      <c r="I255" s="150">
        <f>SUM(I254:I254)</f>
        <v>4346871.633031249</v>
      </c>
      <c r="J255" s="150">
        <f>SUM(J254:J254)</f>
        <v>2272292.3718784587</v>
      </c>
      <c r="K255" s="150">
        <f>SUM(K254:K254)</f>
        <v>1435498.9987999999</v>
      </c>
      <c r="L255" s="150">
        <f>SUM(I255:K255)</f>
        <v>8054663.0037097074</v>
      </c>
      <c r="O255" s="25"/>
      <c r="P255" s="25"/>
      <c r="Q255" s="25"/>
      <c r="R255" s="148"/>
      <c r="V255" s="132"/>
      <c r="W255" s="132"/>
      <c r="X255" s="132"/>
      <c r="Y255" s="132"/>
      <c r="Z255" s="139"/>
    </row>
    <row r="256" spans="1:32" ht="14.4" x14ac:dyDescent="0.55000000000000004">
      <c r="E256" s="151"/>
      <c r="F256" s="152"/>
      <c r="H256" s="153"/>
      <c r="I256" s="154"/>
      <c r="J256" s="154"/>
      <c r="K256" s="154"/>
      <c r="L256" s="154"/>
      <c r="O256" s="25"/>
      <c r="P256" s="25"/>
      <c r="Q256" s="25"/>
      <c r="V256" s="132"/>
      <c r="W256" s="132"/>
      <c r="X256" s="155"/>
      <c r="Z256" s="143"/>
    </row>
    <row r="257" spans="1:32" ht="15.6" x14ac:dyDescent="0.5">
      <c r="E257" s="193" t="s">
        <v>522</v>
      </c>
      <c r="F257" s="140"/>
      <c r="H257" s="140"/>
      <c r="I257" s="156" t="str">
        <f>I252</f>
        <v>Год 1</v>
      </c>
      <c r="J257" s="156" t="str">
        <f>J252</f>
        <v>Год 2</v>
      </c>
      <c r="K257" s="156" t="str">
        <f>K252</f>
        <v>Год 3</v>
      </c>
      <c r="L257" s="191" t="str">
        <f>L252</f>
        <v>Итого</v>
      </c>
      <c r="O257" s="25"/>
      <c r="P257" s="25"/>
      <c r="Q257" s="25"/>
      <c r="V257" s="155"/>
      <c r="W257" s="157"/>
      <c r="X257" s="155"/>
      <c r="Z257" s="143"/>
    </row>
    <row r="258" spans="1:32" ht="31.2" x14ac:dyDescent="0.5">
      <c r="E258" s="194"/>
      <c r="F258" s="142"/>
      <c r="H258" s="142"/>
      <c r="I258" s="156" t="str">
        <f>I253</f>
        <v>Янв-Дек 2020</v>
      </c>
      <c r="J258" s="156" t="str">
        <f>J253</f>
        <v>Янв-Дек 2021</v>
      </c>
      <c r="K258" s="156" t="str">
        <f>K253</f>
        <v>Янв-Дек 2022</v>
      </c>
      <c r="L258" s="191"/>
      <c r="O258" s="25"/>
      <c r="P258" s="25"/>
      <c r="Q258" s="25"/>
      <c r="Z258" s="143"/>
    </row>
    <row r="259" spans="1:32" ht="31.2" x14ac:dyDescent="0.6">
      <c r="E259" s="158" t="str">
        <f>D9</f>
        <v>Задача 1. Обеспечить комплексный и устойчивый ответ системы здравоохранения на проблемы, связанные с ЛУ-ТБ</v>
      </c>
      <c r="F259" s="159"/>
      <c r="H259" s="160">
        <f>L259/$L$266</f>
        <v>0.13563137272122339</v>
      </c>
      <c r="I259" s="161">
        <f>SUM(I260:I261)</f>
        <v>403752</v>
      </c>
      <c r="J259" s="161">
        <f>SUM(J260:J261)</f>
        <v>439963</v>
      </c>
      <c r="K259" s="161">
        <f>SUM(K260:K261)</f>
        <v>248750</v>
      </c>
      <c r="L259" s="161">
        <f>SUM(L260:L261)</f>
        <v>1092465</v>
      </c>
      <c r="M259" s="210">
        <f>L259/L266</f>
        <v>0.13563137272122339</v>
      </c>
      <c r="O259" s="25"/>
      <c r="P259" s="25"/>
      <c r="Q259" s="25"/>
      <c r="W259" s="24" t="s">
        <v>320</v>
      </c>
      <c r="Z259" s="143"/>
    </row>
    <row r="260" spans="1:32" s="24" customFormat="1" ht="19.5" customHeight="1" x14ac:dyDescent="0.6">
      <c r="A260" s="20"/>
      <c r="B260" s="20"/>
      <c r="C260" s="20"/>
      <c r="D260" s="21"/>
      <c r="E260" s="162" t="str">
        <f>D10</f>
        <v>Модуль: ЖУССЗ - предоставление комплексных услуг и улучшение качества</v>
      </c>
      <c r="F260" s="163"/>
      <c r="H260" s="164">
        <f>L260/L259</f>
        <v>0.49995011281825963</v>
      </c>
      <c r="I260" s="165">
        <f>M10</f>
        <v>215900</v>
      </c>
      <c r="J260" s="165">
        <f>R10</f>
        <v>186100</v>
      </c>
      <c r="K260" s="165">
        <f>W10</f>
        <v>144178</v>
      </c>
      <c r="L260" s="166">
        <f>SUM(I260:K260)</f>
        <v>546178</v>
      </c>
      <c r="M260" s="211">
        <f>L260/L266</f>
        <v>6.7808920093671052E-2</v>
      </c>
      <c r="X260" s="130"/>
      <c r="Y260" s="25"/>
      <c r="Z260" s="143"/>
      <c r="AA260" s="25"/>
      <c r="AB260" s="25"/>
      <c r="AC260" s="25"/>
      <c r="AD260" s="25"/>
      <c r="AE260" s="25"/>
      <c r="AF260" s="25"/>
    </row>
    <row r="261" spans="1:32" s="24" customFormat="1" ht="31.2" x14ac:dyDescent="0.6">
      <c r="A261" s="20"/>
      <c r="B261" s="20"/>
      <c r="C261" s="20"/>
      <c r="D261" s="21"/>
      <c r="E261" s="167" t="str">
        <f>D53</f>
        <v>Модуль: ЖУССЗ - Информационные системы по управлению здравоохранением и Мониторинг и оценка</v>
      </c>
      <c r="F261" s="163"/>
      <c r="H261" s="168">
        <f>L261/L259</f>
        <v>0.50004988718174037</v>
      </c>
      <c r="I261" s="165">
        <f>M53</f>
        <v>187852</v>
      </c>
      <c r="J261" s="165">
        <f>R53</f>
        <v>253863</v>
      </c>
      <c r="K261" s="165">
        <f>W53</f>
        <v>104572</v>
      </c>
      <c r="L261" s="166">
        <f>SUM(I261:K261)</f>
        <v>546287</v>
      </c>
      <c r="M261" s="211">
        <f>L261/L266</f>
        <v>6.7822452627552335E-2</v>
      </c>
      <c r="X261" s="130"/>
      <c r="Y261" s="25"/>
      <c r="Z261" s="143"/>
      <c r="AA261" s="25"/>
      <c r="AB261" s="25"/>
      <c r="AC261" s="25"/>
      <c r="AD261" s="25"/>
      <c r="AE261" s="25"/>
      <c r="AF261" s="25"/>
    </row>
    <row r="262" spans="1:32" s="24" customFormat="1" ht="46.8" x14ac:dyDescent="0.6">
      <c r="A262" s="20"/>
      <c r="B262" s="20"/>
      <c r="C262" s="20"/>
      <c r="D262" s="21"/>
      <c r="E262" s="169" t="str">
        <f>D72</f>
        <v>Задача 2. Поддержание всеобщего доступа к качественным и ориентированным на пациентов диагностике, лечению и профилактике ЛУ-ТБ</v>
      </c>
      <c r="F262" s="159"/>
      <c r="H262" s="160">
        <f>L262/$L$266</f>
        <v>0.74576258678273022</v>
      </c>
      <c r="I262" s="161">
        <f>SUM(I263:I263)</f>
        <v>3620676.9442312494</v>
      </c>
      <c r="J262" s="161">
        <f>SUM(J263:J263)</f>
        <v>1515960.3730784585</v>
      </c>
      <c r="K262" s="161">
        <f>SUM(K263:K263)</f>
        <v>870229</v>
      </c>
      <c r="L262" s="161">
        <f>SUM(L263:L263)</f>
        <v>6006866.3173097074</v>
      </c>
      <c r="M262" s="210">
        <f>L262/L266</f>
        <v>0.74576258678273022</v>
      </c>
      <c r="X262" s="130"/>
      <c r="Y262" s="25"/>
      <c r="Z262" s="143"/>
      <c r="AA262" s="25"/>
      <c r="AB262" s="25"/>
      <c r="AC262" s="25"/>
      <c r="AD262" s="25"/>
      <c r="AE262" s="25"/>
      <c r="AF262" s="25"/>
    </row>
    <row r="263" spans="1:32" s="24" customFormat="1" ht="31.2" x14ac:dyDescent="0.6">
      <c r="A263" s="20"/>
      <c r="B263" s="20"/>
      <c r="C263" s="20"/>
      <c r="D263" s="21"/>
      <c r="E263" s="167" t="str">
        <f>D73</f>
        <v>Модуль: Туберкулез с множественной лекарственной устойчивостью (МЛУ-ТБ)</v>
      </c>
      <c r="F263" s="163"/>
      <c r="H263" s="168">
        <f>L263/L262</f>
        <v>1</v>
      </c>
      <c r="I263" s="165">
        <f>M73</f>
        <v>3620676.9442312494</v>
      </c>
      <c r="J263" s="165">
        <f>R73</f>
        <v>1515960.3730784585</v>
      </c>
      <c r="K263" s="165">
        <f>W73</f>
        <v>870229</v>
      </c>
      <c r="L263" s="166">
        <f>SUM(I263:K263)</f>
        <v>6006866.3173097074</v>
      </c>
      <c r="M263" s="211">
        <f>L263/L266</f>
        <v>0.74576258678273022</v>
      </c>
      <c r="X263" s="130"/>
      <c r="Y263" s="25"/>
      <c r="Z263" s="143"/>
      <c r="AA263" s="25"/>
      <c r="AB263" s="25"/>
      <c r="AC263" s="25"/>
      <c r="AD263" s="25"/>
      <c r="AE263" s="25"/>
      <c r="AF263" s="25"/>
    </row>
    <row r="264" spans="1:32" s="24" customFormat="1" ht="15.6" x14ac:dyDescent="0.6">
      <c r="A264" s="20"/>
      <c r="B264" s="20"/>
      <c r="C264" s="20"/>
      <c r="D264" s="21"/>
      <c r="E264" s="170" t="str">
        <f>D235</f>
        <v>Управление грантом</v>
      </c>
      <c r="F264" s="159"/>
      <c r="H264" s="160">
        <f>L264/$L$266</f>
        <v>0.11860604049604637</v>
      </c>
      <c r="I264" s="161">
        <f>SUM(I265:I265)</f>
        <v>322442.6888</v>
      </c>
      <c r="J264" s="161">
        <f>SUM(J265:J265)</f>
        <v>316368.9988</v>
      </c>
      <c r="K264" s="161">
        <f>SUM(K265:K265)</f>
        <v>316519.9988</v>
      </c>
      <c r="L264" s="161">
        <f>SUM(L265:L265)</f>
        <v>955331.68640000001</v>
      </c>
      <c r="M264" s="210">
        <f>L264/L266</f>
        <v>0.11860604049604637</v>
      </c>
      <c r="X264" s="130"/>
      <c r="Y264" s="25"/>
      <c r="Z264" s="143"/>
      <c r="AA264" s="25"/>
      <c r="AB264" s="25"/>
      <c r="AC264" s="25"/>
      <c r="AD264" s="25"/>
      <c r="AE264" s="25"/>
      <c r="AF264" s="25"/>
    </row>
    <row r="265" spans="1:32" s="24" customFormat="1" ht="15.6" x14ac:dyDescent="0.6">
      <c r="A265" s="20"/>
      <c r="B265" s="20"/>
      <c r="C265" s="20"/>
      <c r="D265" s="21"/>
      <c r="E265" s="171" t="str">
        <f>D236</f>
        <v>Модуль:  Управление программами</v>
      </c>
      <c r="F265" s="163"/>
      <c r="H265" s="168">
        <f>L265/L264</f>
        <v>1</v>
      </c>
      <c r="I265" s="165">
        <f>M236</f>
        <v>322442.6888</v>
      </c>
      <c r="J265" s="165">
        <f>R236</f>
        <v>316368.9988</v>
      </c>
      <c r="K265" s="165">
        <f>W236</f>
        <v>316519.9988</v>
      </c>
      <c r="L265" s="166">
        <f>SUM(I265:K265)</f>
        <v>955331.68640000001</v>
      </c>
      <c r="M265" s="211">
        <f>L265/L266</f>
        <v>0.11860604049604637</v>
      </c>
      <c r="X265" s="130"/>
      <c r="Y265" s="25"/>
      <c r="Z265" s="143"/>
      <c r="AA265" s="25"/>
      <c r="AB265" s="25"/>
      <c r="AC265" s="25"/>
      <c r="AD265" s="25"/>
      <c r="AE265" s="25"/>
      <c r="AF265" s="25"/>
    </row>
    <row r="266" spans="1:32" s="24" customFormat="1" ht="18.3" x14ac:dyDescent="0.5">
      <c r="A266" s="20"/>
      <c r="B266" s="20"/>
      <c r="C266" s="20"/>
      <c r="D266" s="21"/>
      <c r="E266" s="149" t="s">
        <v>508</v>
      </c>
      <c r="F266" s="149"/>
      <c r="H266" s="172">
        <f>SUM(H264,H262,H259)</f>
        <v>1</v>
      </c>
      <c r="I266" s="150">
        <f>SUM(I259,I262,I264)</f>
        <v>4346871.633031249</v>
      </c>
      <c r="J266" s="150">
        <f>SUM(J259,J262,J264)</f>
        <v>2272292.3718784587</v>
      </c>
      <c r="K266" s="150">
        <f>SUM(K259,K262,K264)</f>
        <v>1435498.9987999999</v>
      </c>
      <c r="L266" s="150">
        <f>SUM(L259,L262,L264)</f>
        <v>8054663.0037097074</v>
      </c>
      <c r="M266" s="212"/>
      <c r="X266" s="130"/>
      <c r="Y266" s="25"/>
      <c r="Z266" s="143"/>
      <c r="AA266" s="25"/>
      <c r="AB266" s="25"/>
      <c r="AC266" s="25"/>
      <c r="AD266" s="25"/>
      <c r="AE266" s="25"/>
      <c r="AF266" s="25"/>
    </row>
    <row r="267" spans="1:32" s="24" customFormat="1" ht="14.4" x14ac:dyDescent="0.55000000000000004">
      <c r="A267" s="20"/>
      <c r="B267" s="20"/>
      <c r="C267" s="20"/>
      <c r="D267" s="21"/>
      <c r="E267" s="151"/>
      <c r="F267" s="151"/>
      <c r="H267" s="173"/>
      <c r="I267" s="174"/>
      <c r="J267" s="174"/>
      <c r="K267" s="175"/>
      <c r="M267" s="212"/>
      <c r="X267" s="130"/>
      <c r="Y267" s="25"/>
      <c r="Z267" s="143"/>
      <c r="AA267" s="25"/>
      <c r="AB267" s="25"/>
      <c r="AC267" s="25"/>
      <c r="AD267" s="25"/>
      <c r="AE267" s="25"/>
      <c r="AF267" s="25"/>
    </row>
    <row r="268" spans="1:32" s="24" customFormat="1" ht="15.6" customHeight="1" x14ac:dyDescent="0.5">
      <c r="A268" s="20"/>
      <c r="B268" s="20"/>
      <c r="C268" s="20"/>
      <c r="D268" s="21"/>
      <c r="E268" s="195" t="s">
        <v>523</v>
      </c>
      <c r="F268" s="176"/>
      <c r="H268" s="176"/>
      <c r="I268" s="177" t="str">
        <f>I252</f>
        <v>Год 1</v>
      </c>
      <c r="J268" s="177" t="str">
        <f>J252</f>
        <v>Год 2</v>
      </c>
      <c r="K268" s="177" t="str">
        <f>K252</f>
        <v>Год 3</v>
      </c>
      <c r="L268" s="192" t="str">
        <f>L252</f>
        <v>Итого</v>
      </c>
      <c r="M268" s="212"/>
      <c r="X268" s="130"/>
      <c r="Y268" s="25"/>
      <c r="Z268" s="143"/>
      <c r="AA268" s="25"/>
      <c r="AB268" s="25"/>
      <c r="AC268" s="25"/>
      <c r="AD268" s="25"/>
      <c r="AE268" s="25"/>
      <c r="AF268" s="25"/>
    </row>
    <row r="269" spans="1:32" s="24" customFormat="1" ht="31.2" x14ac:dyDescent="0.5">
      <c r="A269" s="20"/>
      <c r="B269" s="20"/>
      <c r="C269" s="20"/>
      <c r="D269" s="21"/>
      <c r="E269" s="196"/>
      <c r="F269" s="178"/>
      <c r="H269" s="178"/>
      <c r="I269" s="177" t="str">
        <f>I253</f>
        <v>Янв-Дек 2020</v>
      </c>
      <c r="J269" s="177" t="str">
        <f>J253</f>
        <v>Янв-Дек 2021</v>
      </c>
      <c r="K269" s="177" t="str">
        <f>K253</f>
        <v>Янв-Дек 2022</v>
      </c>
      <c r="L269" s="192"/>
      <c r="M269" s="212"/>
      <c r="X269" s="130"/>
      <c r="Y269" s="25"/>
      <c r="Z269" s="143"/>
      <c r="AA269" s="25"/>
      <c r="AB269" s="25"/>
      <c r="AC269" s="25"/>
      <c r="AD269" s="25"/>
      <c r="AE269" s="25"/>
      <c r="AF269" s="25"/>
    </row>
    <row r="270" spans="1:32" s="24" customFormat="1" ht="31.2" x14ac:dyDescent="0.6">
      <c r="A270" s="20"/>
      <c r="B270" s="20"/>
      <c r="C270" s="20"/>
      <c r="D270" s="21"/>
      <c r="E270" s="179" t="str">
        <f>D10</f>
        <v>Модуль: ЖУССЗ - предоставление комплексных услуг и улучшение качества</v>
      </c>
      <c r="F270" s="180"/>
      <c r="H270" s="181">
        <f>L270/$L$281</f>
        <v>6.7808920093671052E-2</v>
      </c>
      <c r="I270" s="182">
        <f>SUM(I271)</f>
        <v>215900</v>
      </c>
      <c r="J270" s="182">
        <f>SUM(J271)</f>
        <v>186100</v>
      </c>
      <c r="K270" s="182">
        <f>SUM(K271)</f>
        <v>144178</v>
      </c>
      <c r="L270" s="182">
        <f>SUM(L271)</f>
        <v>546178</v>
      </c>
      <c r="M270" s="211"/>
      <c r="X270" s="130"/>
      <c r="Y270" s="25"/>
      <c r="Z270" s="143"/>
      <c r="AA270" s="25"/>
      <c r="AB270" s="25"/>
      <c r="AC270" s="25"/>
      <c r="AD270" s="25"/>
      <c r="AE270" s="25"/>
      <c r="AF270" s="25"/>
    </row>
    <row r="271" spans="1:32" s="24" customFormat="1" ht="15.6" x14ac:dyDescent="0.6">
      <c r="A271" s="20"/>
      <c r="B271" s="20"/>
      <c r="C271" s="20"/>
      <c r="D271" s="21"/>
      <c r="E271" s="171" t="str">
        <f>D11</f>
        <v>Интервенция: Политика поддержки и программная среда</v>
      </c>
      <c r="F271" s="180"/>
      <c r="H271" s="168">
        <f>L271/$L$270</f>
        <v>1</v>
      </c>
      <c r="I271" s="165">
        <f>M11</f>
        <v>215900</v>
      </c>
      <c r="J271" s="165">
        <f>R11</f>
        <v>186100</v>
      </c>
      <c r="K271" s="165">
        <f>W11</f>
        <v>144178</v>
      </c>
      <c r="L271" s="184">
        <f>SUM(I271:K271)</f>
        <v>546178</v>
      </c>
      <c r="M271" s="213">
        <f>L271/$L$281</f>
        <v>6.7808920093671052E-2</v>
      </c>
      <c r="X271" s="130"/>
      <c r="Y271" s="25"/>
      <c r="Z271" s="143"/>
      <c r="AA271" s="25"/>
      <c r="AB271" s="25"/>
      <c r="AC271" s="25"/>
      <c r="AD271" s="25"/>
      <c r="AE271" s="25"/>
      <c r="AF271" s="25"/>
    </row>
    <row r="272" spans="1:32" s="24" customFormat="1" ht="31.2" x14ac:dyDescent="0.6">
      <c r="A272" s="20"/>
      <c r="B272" s="20"/>
      <c r="C272" s="20"/>
      <c r="D272" s="21"/>
      <c r="E272" s="185" t="str">
        <f>D53</f>
        <v>Модуль: ЖУССЗ - Информационные системы по управлению здравоохранением и Мониторинг и оценка</v>
      </c>
      <c r="F272" s="180"/>
      <c r="H272" s="181">
        <f>L272/$L$281</f>
        <v>6.7822452627552335E-2</v>
      </c>
      <c r="I272" s="182">
        <f>SUM(I273:I273)</f>
        <v>187852</v>
      </c>
      <c r="J272" s="182">
        <f>SUM(J273:J273)</f>
        <v>253863</v>
      </c>
      <c r="K272" s="182">
        <f>SUM(K273:K273)</f>
        <v>104572</v>
      </c>
      <c r="L272" s="182">
        <f>SUM(L273:L273)</f>
        <v>546287</v>
      </c>
      <c r="M272" s="213"/>
      <c r="X272" s="130"/>
      <c r="Y272" s="25"/>
      <c r="Z272" s="143"/>
      <c r="AA272" s="25"/>
      <c r="AB272" s="25"/>
      <c r="AC272" s="25"/>
      <c r="AD272" s="25"/>
      <c r="AE272" s="25"/>
      <c r="AF272" s="25"/>
    </row>
    <row r="273" spans="1:32" s="24" customFormat="1" ht="15.6" x14ac:dyDescent="0.6">
      <c r="A273" s="20"/>
      <c r="B273" s="20"/>
      <c r="C273" s="20"/>
      <c r="D273" s="21"/>
      <c r="E273" s="171" t="str">
        <f>D54</f>
        <v>Интервенция: Качество программы и данных</v>
      </c>
      <c r="F273" s="180"/>
      <c r="H273" s="168">
        <f>L273/$L$272</f>
        <v>1</v>
      </c>
      <c r="I273" s="165">
        <f>M54</f>
        <v>187852</v>
      </c>
      <c r="J273" s="165">
        <f>R54</f>
        <v>253863</v>
      </c>
      <c r="K273" s="165">
        <f>W54</f>
        <v>104572</v>
      </c>
      <c r="L273" s="184">
        <f>SUM(I273:K273)</f>
        <v>546287</v>
      </c>
      <c r="M273" s="213">
        <f>L273/$L$281</f>
        <v>6.7822452627552335E-2</v>
      </c>
      <c r="X273" s="130"/>
      <c r="Y273" s="25"/>
      <c r="Z273" s="143"/>
      <c r="AA273" s="25"/>
      <c r="AB273" s="25"/>
      <c r="AC273" s="25"/>
      <c r="AD273" s="25"/>
      <c r="AE273" s="25"/>
      <c r="AF273" s="25"/>
    </row>
    <row r="274" spans="1:32" s="24" customFormat="1" ht="31.2" x14ac:dyDescent="0.6">
      <c r="A274" s="20"/>
      <c r="B274" s="20"/>
      <c r="C274" s="20"/>
      <c r="D274" s="21"/>
      <c r="E274" s="185" t="str">
        <f>D73</f>
        <v>Модуль: Туберкулез с множественной лекарственной устойчивостью (МЛУ-ТБ)</v>
      </c>
      <c r="F274" s="180"/>
      <c r="H274" s="181">
        <f>L274/$L$281</f>
        <v>0.74576258678273022</v>
      </c>
      <c r="I274" s="182">
        <f>SUM(I275:I278)</f>
        <v>3620676.9442312494</v>
      </c>
      <c r="J274" s="182">
        <f>SUM(J275:J278)</f>
        <v>1515960.3730784585</v>
      </c>
      <c r="K274" s="182">
        <f>SUM(K275:K278)</f>
        <v>870229</v>
      </c>
      <c r="L274" s="182">
        <f>SUM(L275:L278)</f>
        <v>6006866.3173097074</v>
      </c>
      <c r="M274" s="213"/>
      <c r="X274" s="130"/>
      <c r="Y274" s="25"/>
      <c r="Z274" s="143"/>
      <c r="AA274" s="25"/>
      <c r="AB274" s="25"/>
      <c r="AC274" s="25"/>
      <c r="AD274" s="25"/>
      <c r="AE274" s="25"/>
      <c r="AF274" s="25"/>
    </row>
    <row r="275" spans="1:32" s="24" customFormat="1" ht="15.6" x14ac:dyDescent="0.6">
      <c r="A275" s="20"/>
      <c r="B275" s="20"/>
      <c r="C275" s="20"/>
      <c r="D275" s="21"/>
      <c r="E275" s="171" t="str">
        <f>D74</f>
        <v>Интервенция:  Выявление и диагностика случаев: МЛУ-ТБ</v>
      </c>
      <c r="F275" s="180"/>
      <c r="H275" s="168">
        <f>L275/$L$274</f>
        <v>0.18964653182801899</v>
      </c>
      <c r="I275" s="165">
        <f>M74</f>
        <v>911265.09393408929</v>
      </c>
      <c r="J275" s="165">
        <f>R74</f>
        <v>212251.27029824138</v>
      </c>
      <c r="K275" s="165">
        <f>W74</f>
        <v>15665</v>
      </c>
      <c r="L275" s="184">
        <f>SUM(I275:K275)</f>
        <v>1139181.3642323306</v>
      </c>
      <c r="M275" s="213">
        <f>L275/$L$281</f>
        <v>0.14143128815043682</v>
      </c>
      <c r="X275" s="130"/>
      <c r="Y275" s="25"/>
      <c r="Z275" s="143"/>
      <c r="AA275" s="25"/>
      <c r="AB275" s="25"/>
      <c r="AC275" s="25"/>
      <c r="AD275" s="25"/>
      <c r="AE275" s="25"/>
      <c r="AF275" s="25"/>
    </row>
    <row r="276" spans="1:32" s="24" customFormat="1" ht="15.6" x14ac:dyDescent="0.6">
      <c r="A276" s="20"/>
      <c r="B276" s="20"/>
      <c r="C276" s="20"/>
      <c r="D276" s="21"/>
      <c r="E276" s="171" t="str">
        <f>D107</f>
        <v>Интервенция:  Лечение: МЛУ-ТБ</v>
      </c>
      <c r="F276" s="180"/>
      <c r="H276" s="168">
        <f>L276/$L$274</f>
        <v>0.28011176946434191</v>
      </c>
      <c r="I276" s="165">
        <f>M107</f>
        <v>1368195.85029716</v>
      </c>
      <c r="J276" s="165">
        <f>R107</f>
        <v>266118.10278021719</v>
      </c>
      <c r="K276" s="165">
        <f>W107</f>
        <v>48280</v>
      </c>
      <c r="L276" s="184">
        <f>SUM(I276:K276)</f>
        <v>1682593.9530773773</v>
      </c>
      <c r="M276" s="213">
        <f>L276/$L$281</f>
        <v>0.20889687778401542</v>
      </c>
      <c r="X276" s="130"/>
      <c r="Y276" s="25"/>
      <c r="Z276" s="143"/>
      <c r="AA276" s="25"/>
      <c r="AB276" s="25"/>
      <c r="AC276" s="25"/>
      <c r="AD276" s="25"/>
      <c r="AE276" s="25"/>
      <c r="AF276" s="25"/>
    </row>
    <row r="277" spans="1:32" s="24" customFormat="1" ht="15.6" x14ac:dyDescent="0.6">
      <c r="A277" s="20"/>
      <c r="B277" s="20"/>
      <c r="C277" s="20"/>
      <c r="D277" s="21"/>
      <c r="E277" s="171" t="str">
        <f>D144</f>
        <v xml:space="preserve">Интервенция: Предоставление помощи на уровне сообществ: МЛУ-ТБ </v>
      </c>
      <c r="F277" s="180"/>
      <c r="H277" s="168">
        <f>L277/$L$274</f>
        <v>0.47911354239841908</v>
      </c>
      <c r="I277" s="165">
        <f>M144</f>
        <v>1254387</v>
      </c>
      <c r="J277" s="165">
        <f>R144</f>
        <v>950070</v>
      </c>
      <c r="K277" s="165">
        <f>W144</f>
        <v>673514</v>
      </c>
      <c r="L277" s="184">
        <f>SUM(I277:K277)</f>
        <v>2877971</v>
      </c>
      <c r="M277" s="213">
        <f>L277/$L$281</f>
        <v>0.35730495474168233</v>
      </c>
      <c r="X277" s="130"/>
      <c r="Y277" s="25"/>
      <c r="Z277" s="143"/>
      <c r="AA277" s="25"/>
      <c r="AB277" s="25"/>
      <c r="AC277" s="25"/>
      <c r="AD277" s="25"/>
      <c r="AE277" s="25"/>
      <c r="AF277" s="25"/>
    </row>
    <row r="278" spans="1:32" s="24" customFormat="1" ht="15.6" x14ac:dyDescent="0.6">
      <c r="A278" s="20"/>
      <c r="B278" s="20"/>
      <c r="C278" s="20"/>
      <c r="D278" s="21"/>
      <c r="E278" s="171" t="str">
        <f>D194</f>
        <v>Интервенция: Другие интервенции, связанные с МЛУ-ТБ</v>
      </c>
      <c r="F278" s="180"/>
      <c r="H278" s="168">
        <f>L278/$L$274</f>
        <v>5.1128156309220095E-2</v>
      </c>
      <c r="I278" s="165">
        <f>M194</f>
        <v>86829</v>
      </c>
      <c r="J278" s="165">
        <f>R194</f>
        <v>87521</v>
      </c>
      <c r="K278" s="165">
        <f>W194</f>
        <v>132770</v>
      </c>
      <c r="L278" s="184">
        <f>SUM(I278:K278)</f>
        <v>307120</v>
      </c>
      <c r="M278" s="213">
        <f>L278/$L$281</f>
        <v>3.8129466106595747E-2</v>
      </c>
      <c r="X278" s="130"/>
      <c r="Y278" s="25"/>
      <c r="Z278" s="143"/>
      <c r="AA278" s="25"/>
      <c r="AB278" s="25"/>
      <c r="AC278" s="25"/>
      <c r="AD278" s="25"/>
      <c r="AE278" s="25"/>
      <c r="AF278" s="25"/>
    </row>
    <row r="279" spans="1:32" s="24" customFormat="1" ht="15.6" x14ac:dyDescent="0.6">
      <c r="A279" s="20"/>
      <c r="B279" s="20"/>
      <c r="C279" s="20"/>
      <c r="D279" s="21"/>
      <c r="E279" s="185" t="str">
        <f>D236</f>
        <v>Модуль:  Управление программами</v>
      </c>
      <c r="F279" s="180"/>
      <c r="H279" s="181">
        <f>L279/$L$281</f>
        <v>0.11860604049604637</v>
      </c>
      <c r="I279" s="182">
        <f>SUM(I280)</f>
        <v>322442.6888</v>
      </c>
      <c r="J279" s="182">
        <f>SUM(J280)</f>
        <v>316368.9988</v>
      </c>
      <c r="K279" s="182">
        <f>SUM(K280)</f>
        <v>316519.9988</v>
      </c>
      <c r="L279" s="182">
        <f>SUM(L280)</f>
        <v>955331.68640000001</v>
      </c>
      <c r="M279" s="213"/>
      <c r="X279" s="130"/>
      <c r="Y279" s="25"/>
      <c r="Z279" s="143"/>
      <c r="AA279" s="25"/>
      <c r="AB279" s="25"/>
      <c r="AC279" s="25"/>
      <c r="AD279" s="25"/>
      <c r="AE279" s="25"/>
      <c r="AF279" s="25"/>
    </row>
    <row r="280" spans="1:32" s="24" customFormat="1" ht="15.6" x14ac:dyDescent="0.6">
      <c r="A280" s="20"/>
      <c r="B280" s="20"/>
      <c r="C280" s="20"/>
      <c r="D280" s="21"/>
      <c r="E280" s="171" t="str">
        <f>D237</f>
        <v xml:space="preserve">Интервенция: Управление грантом </v>
      </c>
      <c r="F280" s="180"/>
      <c r="H280" s="168">
        <f>L280/$L$279</f>
        <v>1</v>
      </c>
      <c r="I280" s="165">
        <f>M237</f>
        <v>322442.6888</v>
      </c>
      <c r="J280" s="165">
        <f>R237</f>
        <v>316368.9988</v>
      </c>
      <c r="K280" s="165">
        <f>W237</f>
        <v>316519.9988</v>
      </c>
      <c r="L280" s="184">
        <f>SUM(I280:K280)</f>
        <v>955331.68640000001</v>
      </c>
      <c r="M280" s="213">
        <f>L280/$L$281</f>
        <v>0.11860604049604637</v>
      </c>
      <c r="X280" s="130"/>
      <c r="Y280" s="25"/>
      <c r="Z280" s="143"/>
      <c r="AA280" s="25"/>
      <c r="AB280" s="25"/>
      <c r="AC280" s="25"/>
      <c r="AD280" s="25"/>
      <c r="AE280" s="25"/>
      <c r="AF280" s="25"/>
    </row>
    <row r="281" spans="1:32" s="24" customFormat="1" ht="18.3" x14ac:dyDescent="0.5">
      <c r="A281" s="20"/>
      <c r="B281" s="20"/>
      <c r="C281" s="20"/>
      <c r="D281" s="21"/>
      <c r="E281" s="149" t="s">
        <v>508</v>
      </c>
      <c r="F281" s="149"/>
      <c r="H281" s="172">
        <f>SUM(H270,H272,H274,H279)</f>
        <v>1</v>
      </c>
      <c r="I281" s="150">
        <f>SUM(I270,I272,I274,I279)</f>
        <v>4346871.633031249</v>
      </c>
      <c r="J281" s="150">
        <f>SUM(J270,J272,J274,J279)</f>
        <v>2272292.3718784587</v>
      </c>
      <c r="K281" s="150">
        <f>SUM(K270,K272,K274,K279)</f>
        <v>1435498.9987999999</v>
      </c>
      <c r="L281" s="150">
        <f>SUM(L270,L272,L274,L279)</f>
        <v>8054663.0037097074</v>
      </c>
      <c r="M281" s="211"/>
      <c r="X281" s="130"/>
      <c r="Y281" s="25"/>
      <c r="Z281" s="143"/>
      <c r="AA281" s="25"/>
      <c r="AB281" s="25"/>
      <c r="AC281" s="25"/>
      <c r="AD281" s="25"/>
      <c r="AE281" s="25"/>
      <c r="AF281" s="25"/>
    </row>
    <row r="282" spans="1:32" x14ac:dyDescent="0.5">
      <c r="X282" s="186"/>
      <c r="Z282" s="131"/>
    </row>
    <row r="283" spans="1:32" x14ac:dyDescent="0.5">
      <c r="Z283" s="131"/>
    </row>
    <row r="284" spans="1:32" x14ac:dyDescent="0.5">
      <c r="Z284" s="143"/>
    </row>
    <row r="286" spans="1:32" s="24" customFormat="1" x14ac:dyDescent="0.5">
      <c r="A286" s="20"/>
      <c r="B286" s="20"/>
      <c r="C286" s="20"/>
      <c r="D286" s="21"/>
      <c r="E286" s="21"/>
      <c r="F286" s="21"/>
      <c r="G286" s="21"/>
      <c r="H286" s="129"/>
      <c r="I286" s="29"/>
      <c r="M286" s="183"/>
      <c r="X286" s="130"/>
      <c r="Y286" s="25"/>
      <c r="Z286" s="25"/>
      <c r="AA286" s="25"/>
      <c r="AB286" s="25"/>
      <c r="AC286" s="25"/>
      <c r="AD286" s="25"/>
      <c r="AE286" s="25"/>
      <c r="AF286" s="25"/>
    </row>
  </sheetData>
  <mergeCells count="349">
    <mergeCell ref="D235:F235"/>
    <mergeCell ref="D236:F236"/>
    <mergeCell ref="D237:F237"/>
    <mergeCell ref="D238:F238"/>
    <mergeCell ref="D246:F246"/>
    <mergeCell ref="D9:E9"/>
    <mergeCell ref="A231:A234"/>
    <mergeCell ref="D231:D234"/>
    <mergeCell ref="E231:E234"/>
    <mergeCell ref="F231:F234"/>
    <mergeCell ref="A219:A222"/>
    <mergeCell ref="D219:D222"/>
    <mergeCell ref="E219:E222"/>
    <mergeCell ref="F219:F222"/>
    <mergeCell ref="A207:A210"/>
    <mergeCell ref="D207:D210"/>
    <mergeCell ref="E207:E210"/>
    <mergeCell ref="F207:F210"/>
    <mergeCell ref="D194:F194"/>
    <mergeCell ref="A190:A193"/>
    <mergeCell ref="D190:D193"/>
    <mergeCell ref="E190:E193"/>
    <mergeCell ref="F190:F193"/>
    <mergeCell ref="A178:A181"/>
    <mergeCell ref="G231:G234"/>
    <mergeCell ref="X231:X234"/>
    <mergeCell ref="A227:A230"/>
    <mergeCell ref="D227:D230"/>
    <mergeCell ref="E227:E230"/>
    <mergeCell ref="F227:F230"/>
    <mergeCell ref="G227:G230"/>
    <mergeCell ref="X227:X230"/>
    <mergeCell ref="A223:A226"/>
    <mergeCell ref="D223:D226"/>
    <mergeCell ref="E223:E226"/>
    <mergeCell ref="F223:F226"/>
    <mergeCell ref="G223:G226"/>
    <mergeCell ref="X223:X226"/>
    <mergeCell ref="G219:G222"/>
    <mergeCell ref="X219:X222"/>
    <mergeCell ref="A215:A218"/>
    <mergeCell ref="D215:D218"/>
    <mergeCell ref="E215:E218"/>
    <mergeCell ref="F215:F218"/>
    <mergeCell ref="G215:G218"/>
    <mergeCell ref="X215:X218"/>
    <mergeCell ref="A211:A214"/>
    <mergeCell ref="D211:D214"/>
    <mergeCell ref="E211:E214"/>
    <mergeCell ref="F211:F214"/>
    <mergeCell ref="G211:G214"/>
    <mergeCell ref="X211:X214"/>
    <mergeCell ref="G207:G210"/>
    <mergeCell ref="X207:X210"/>
    <mergeCell ref="A203:A206"/>
    <mergeCell ref="D203:D206"/>
    <mergeCell ref="E203:E206"/>
    <mergeCell ref="F203:F206"/>
    <mergeCell ref="G203:G206"/>
    <mergeCell ref="X203:X206"/>
    <mergeCell ref="X195:X198"/>
    <mergeCell ref="A199:A202"/>
    <mergeCell ref="D199:D202"/>
    <mergeCell ref="E199:E202"/>
    <mergeCell ref="F199:F202"/>
    <mergeCell ref="G199:G202"/>
    <mergeCell ref="X199:X202"/>
    <mergeCell ref="A195:A198"/>
    <mergeCell ref="D195:D198"/>
    <mergeCell ref="E195:E198"/>
    <mergeCell ref="F195:F198"/>
    <mergeCell ref="G195:G198"/>
    <mergeCell ref="G190:G193"/>
    <mergeCell ref="X190:X193"/>
    <mergeCell ref="A186:A189"/>
    <mergeCell ref="D186:D189"/>
    <mergeCell ref="E186:E189"/>
    <mergeCell ref="F186:F189"/>
    <mergeCell ref="G186:G189"/>
    <mergeCell ref="X186:X189"/>
    <mergeCell ref="A182:A185"/>
    <mergeCell ref="D182:D185"/>
    <mergeCell ref="E182:E185"/>
    <mergeCell ref="F182:F185"/>
    <mergeCell ref="G182:G185"/>
    <mergeCell ref="X182:X185"/>
    <mergeCell ref="D178:D181"/>
    <mergeCell ref="E178:E181"/>
    <mergeCell ref="F178:F181"/>
    <mergeCell ref="G178:G181"/>
    <mergeCell ref="X178:X181"/>
    <mergeCell ref="A174:A177"/>
    <mergeCell ref="D174:D177"/>
    <mergeCell ref="E174:E177"/>
    <mergeCell ref="F174:F177"/>
    <mergeCell ref="G174:G177"/>
    <mergeCell ref="X174:X177"/>
    <mergeCell ref="A169:A173"/>
    <mergeCell ref="D169:D173"/>
    <mergeCell ref="E169:E173"/>
    <mergeCell ref="F169:F173"/>
    <mergeCell ref="G169:G173"/>
    <mergeCell ref="X169:X173"/>
    <mergeCell ref="A165:A168"/>
    <mergeCell ref="D165:D168"/>
    <mergeCell ref="E165:E168"/>
    <mergeCell ref="F165:F168"/>
    <mergeCell ref="G165:G168"/>
    <mergeCell ref="X165:X168"/>
    <mergeCell ref="A161:A164"/>
    <mergeCell ref="D161:D164"/>
    <mergeCell ref="E161:E164"/>
    <mergeCell ref="F161:F164"/>
    <mergeCell ref="G161:G164"/>
    <mergeCell ref="X161:X164"/>
    <mergeCell ref="A157:A160"/>
    <mergeCell ref="D157:D160"/>
    <mergeCell ref="E157:E160"/>
    <mergeCell ref="F157:F160"/>
    <mergeCell ref="G157:G160"/>
    <mergeCell ref="X157:X160"/>
    <mergeCell ref="A153:A156"/>
    <mergeCell ref="D153:D156"/>
    <mergeCell ref="E153:E156"/>
    <mergeCell ref="F153:F156"/>
    <mergeCell ref="G153:G156"/>
    <mergeCell ref="X153:X156"/>
    <mergeCell ref="X145:X148"/>
    <mergeCell ref="A149:A152"/>
    <mergeCell ref="D149:D152"/>
    <mergeCell ref="E149:E152"/>
    <mergeCell ref="F149:F152"/>
    <mergeCell ref="G149:G152"/>
    <mergeCell ref="X149:X152"/>
    <mergeCell ref="D144:F144"/>
    <mergeCell ref="A145:A148"/>
    <mergeCell ref="D145:D148"/>
    <mergeCell ref="E145:E148"/>
    <mergeCell ref="F145:F148"/>
    <mergeCell ref="G145:G148"/>
    <mergeCell ref="A140:A143"/>
    <mergeCell ref="D140:D143"/>
    <mergeCell ref="E140:E143"/>
    <mergeCell ref="F140:F143"/>
    <mergeCell ref="G140:G143"/>
    <mergeCell ref="X140:X143"/>
    <mergeCell ref="A136:A139"/>
    <mergeCell ref="D136:D139"/>
    <mergeCell ref="E136:E139"/>
    <mergeCell ref="F136:F139"/>
    <mergeCell ref="G136:G139"/>
    <mergeCell ref="X136:X139"/>
    <mergeCell ref="A132:A135"/>
    <mergeCell ref="D132:D135"/>
    <mergeCell ref="E132:E135"/>
    <mergeCell ref="F132:F135"/>
    <mergeCell ref="G132:G135"/>
    <mergeCell ref="X132:X135"/>
    <mergeCell ref="A128:A131"/>
    <mergeCell ref="D128:D131"/>
    <mergeCell ref="E128:E131"/>
    <mergeCell ref="F128:F131"/>
    <mergeCell ref="G128:G131"/>
    <mergeCell ref="X128:X131"/>
    <mergeCell ref="A124:A127"/>
    <mergeCell ref="D124:D127"/>
    <mergeCell ref="E124:E127"/>
    <mergeCell ref="F124:F127"/>
    <mergeCell ref="G124:G127"/>
    <mergeCell ref="X124:X127"/>
    <mergeCell ref="A120:A123"/>
    <mergeCell ref="D120:D123"/>
    <mergeCell ref="E120:E123"/>
    <mergeCell ref="F120:F123"/>
    <mergeCell ref="G120:G123"/>
    <mergeCell ref="X120:X123"/>
    <mergeCell ref="A116:A119"/>
    <mergeCell ref="D116:D119"/>
    <mergeCell ref="E116:E119"/>
    <mergeCell ref="F116:F119"/>
    <mergeCell ref="G116:G119"/>
    <mergeCell ref="X116:X119"/>
    <mergeCell ref="A112:A115"/>
    <mergeCell ref="D112:D115"/>
    <mergeCell ref="E112:E115"/>
    <mergeCell ref="F112:F115"/>
    <mergeCell ref="G112:G115"/>
    <mergeCell ref="X112:X115"/>
    <mergeCell ref="Z103:Z106"/>
    <mergeCell ref="D107:F107"/>
    <mergeCell ref="A108:A111"/>
    <mergeCell ref="D108:D111"/>
    <mergeCell ref="E108:E111"/>
    <mergeCell ref="F108:F111"/>
    <mergeCell ref="G108:G111"/>
    <mergeCell ref="X108:X111"/>
    <mergeCell ref="Y99:Y102"/>
    <mergeCell ref="A103:A106"/>
    <mergeCell ref="D103:D106"/>
    <mergeCell ref="E103:E106"/>
    <mergeCell ref="F103:F106"/>
    <mergeCell ref="G103:G106"/>
    <mergeCell ref="X103:X106"/>
    <mergeCell ref="Y103:Y106"/>
    <mergeCell ref="A99:A102"/>
    <mergeCell ref="D99:D102"/>
    <mergeCell ref="E99:E102"/>
    <mergeCell ref="F99:F102"/>
    <mergeCell ref="G99:G102"/>
    <mergeCell ref="X99:X102"/>
    <mergeCell ref="A95:A98"/>
    <mergeCell ref="D95:D98"/>
    <mergeCell ref="E95:E98"/>
    <mergeCell ref="F95:F98"/>
    <mergeCell ref="G95:G98"/>
    <mergeCell ref="X95:X98"/>
    <mergeCell ref="A91:A94"/>
    <mergeCell ref="D91:D94"/>
    <mergeCell ref="E91:E94"/>
    <mergeCell ref="F91:F94"/>
    <mergeCell ref="G91:G94"/>
    <mergeCell ref="X91:X94"/>
    <mergeCell ref="A87:A90"/>
    <mergeCell ref="D87:D90"/>
    <mergeCell ref="E87:E90"/>
    <mergeCell ref="F87:F90"/>
    <mergeCell ref="G87:G90"/>
    <mergeCell ref="X87:X90"/>
    <mergeCell ref="G75:G78"/>
    <mergeCell ref="X75:X78"/>
    <mergeCell ref="A79:A82"/>
    <mergeCell ref="D79:D82"/>
    <mergeCell ref="E79:E82"/>
    <mergeCell ref="F79:F82"/>
    <mergeCell ref="G79:G82"/>
    <mergeCell ref="X79:X82"/>
    <mergeCell ref="A83:A86"/>
    <mergeCell ref="D83:D86"/>
    <mergeCell ref="E83:E86"/>
    <mergeCell ref="F83:F86"/>
    <mergeCell ref="G83:G86"/>
    <mergeCell ref="X83:X86"/>
    <mergeCell ref="D73:F73"/>
    <mergeCell ref="D74:F74"/>
    <mergeCell ref="A75:A78"/>
    <mergeCell ref="D75:D78"/>
    <mergeCell ref="E75:E78"/>
    <mergeCell ref="F75:F78"/>
    <mergeCell ref="A67:A71"/>
    <mergeCell ref="D67:D71"/>
    <mergeCell ref="E67:E71"/>
    <mergeCell ref="F67:F71"/>
    <mergeCell ref="X67:X71"/>
    <mergeCell ref="D72:F72"/>
    <mergeCell ref="A63:A66"/>
    <mergeCell ref="D63:D66"/>
    <mergeCell ref="E63:E66"/>
    <mergeCell ref="F63:F66"/>
    <mergeCell ref="G63:G66"/>
    <mergeCell ref="X63:X66"/>
    <mergeCell ref="G55:G58"/>
    <mergeCell ref="X55:X58"/>
    <mergeCell ref="Y55:Y58"/>
    <mergeCell ref="Z55:Z58"/>
    <mergeCell ref="A59:A62"/>
    <mergeCell ref="D59:D62"/>
    <mergeCell ref="E59:E62"/>
    <mergeCell ref="F59:F62"/>
    <mergeCell ref="G59:G62"/>
    <mergeCell ref="X59:X62"/>
    <mergeCell ref="D53:F53"/>
    <mergeCell ref="D54:E54"/>
    <mergeCell ref="A55:A58"/>
    <mergeCell ref="D55:D58"/>
    <mergeCell ref="E55:E58"/>
    <mergeCell ref="F55:F58"/>
    <mergeCell ref="A49:A52"/>
    <mergeCell ref="D49:D52"/>
    <mergeCell ref="E49:E52"/>
    <mergeCell ref="F49:F52"/>
    <mergeCell ref="G49:G52"/>
    <mergeCell ref="X49:X52"/>
    <mergeCell ref="A44:A48"/>
    <mergeCell ref="D44:D48"/>
    <mergeCell ref="E44:E48"/>
    <mergeCell ref="F44:F48"/>
    <mergeCell ref="G44:G48"/>
    <mergeCell ref="X44:X48"/>
    <mergeCell ref="A40:A43"/>
    <mergeCell ref="D40:D43"/>
    <mergeCell ref="E40:E43"/>
    <mergeCell ref="F40:F43"/>
    <mergeCell ref="G40:G43"/>
    <mergeCell ref="X40:X43"/>
    <mergeCell ref="A36:A39"/>
    <mergeCell ref="D36:D39"/>
    <mergeCell ref="E36:E39"/>
    <mergeCell ref="F36:F39"/>
    <mergeCell ref="G36:G39"/>
    <mergeCell ref="X36:X39"/>
    <mergeCell ref="Y28:Y31"/>
    <mergeCell ref="Z28:Z31"/>
    <mergeCell ref="A32:A35"/>
    <mergeCell ref="D32:D35"/>
    <mergeCell ref="E32:E35"/>
    <mergeCell ref="F32:F35"/>
    <mergeCell ref="G32:G35"/>
    <mergeCell ref="X32:X35"/>
    <mergeCell ref="A28:A31"/>
    <mergeCell ref="D28:D31"/>
    <mergeCell ref="E28:E31"/>
    <mergeCell ref="F28:F31"/>
    <mergeCell ref="G28:G31"/>
    <mergeCell ref="X28:X31"/>
    <mergeCell ref="A24:A27"/>
    <mergeCell ref="D24:D27"/>
    <mergeCell ref="E24:E27"/>
    <mergeCell ref="F24:F27"/>
    <mergeCell ref="G24:G27"/>
    <mergeCell ref="X24:X27"/>
    <mergeCell ref="A20:A23"/>
    <mergeCell ref="D20:D23"/>
    <mergeCell ref="E20:E23"/>
    <mergeCell ref="F20:F23"/>
    <mergeCell ref="G20:G23"/>
    <mergeCell ref="X20:X23"/>
    <mergeCell ref="A16:A19"/>
    <mergeCell ref="D16:D19"/>
    <mergeCell ref="E16:E19"/>
    <mergeCell ref="F16:F19"/>
    <mergeCell ref="G16:G19"/>
    <mergeCell ref="X16:X19"/>
    <mergeCell ref="X7:X8"/>
    <mergeCell ref="D10:F10"/>
    <mergeCell ref="D11:F11"/>
    <mergeCell ref="A12:A15"/>
    <mergeCell ref="D12:D15"/>
    <mergeCell ref="E12:E15"/>
    <mergeCell ref="F12:F15"/>
    <mergeCell ref="G12:G15"/>
    <mergeCell ref="X12:X15"/>
    <mergeCell ref="A7:A8"/>
    <mergeCell ref="B7:B8"/>
    <mergeCell ref="C7:C8"/>
    <mergeCell ref="D7:D8"/>
    <mergeCell ref="E7:E8"/>
    <mergeCell ref="F7:F8"/>
    <mergeCell ref="G7:G8"/>
    <mergeCell ref="H7:H8"/>
  </mergeCells>
  <conditionalFormatting sqref="C16 C79 C99 C116 C132 C157 C153 C161 C169:C175 C178 C186 C182 C83">
    <cfRule type="expression" dxfId="65" priority="66">
      <formula>AND(ISERROR($J16),$B16&lt;&gt;"--")</formula>
    </cfRule>
  </conditionalFormatting>
  <conditionalFormatting sqref="C20">
    <cfRule type="expression" dxfId="64" priority="65">
      <formula>AND(ISERROR($J20),$B20&lt;&gt;"--")</formula>
    </cfRule>
  </conditionalFormatting>
  <conditionalFormatting sqref="C46">
    <cfRule type="expression" dxfId="63" priority="64">
      <formula>AND(ISERROR($J46),$B46&lt;&gt;"--")</formula>
    </cfRule>
  </conditionalFormatting>
  <conditionalFormatting sqref="C239">
    <cfRule type="expression" dxfId="62" priority="63">
      <formula>AND(ISERROR($J239),$B239&lt;&gt;"--")</formula>
    </cfRule>
  </conditionalFormatting>
  <conditionalFormatting sqref="C47">
    <cfRule type="expression" dxfId="61" priority="62">
      <formula>AND(ISERROR($J47),$B47&lt;&gt;"--")</formula>
    </cfRule>
  </conditionalFormatting>
  <conditionalFormatting sqref="C124">
    <cfRule type="expression" dxfId="60" priority="56">
      <formula>AND(ISERROR($J124),$B124&lt;&gt;"--")</formula>
    </cfRule>
  </conditionalFormatting>
  <conditionalFormatting sqref="C215">
    <cfRule type="expression" dxfId="59" priority="61">
      <formula>AND(ISERROR($J215),$B215&lt;&gt;"--")</formula>
    </cfRule>
  </conditionalFormatting>
  <conditionalFormatting sqref="C219">
    <cfRule type="expression" dxfId="58" priority="60">
      <formula>AND(ISERROR($J219),$B219&lt;&gt;"--")</formula>
    </cfRule>
  </conditionalFormatting>
  <conditionalFormatting sqref="C227">
    <cfRule type="expression" dxfId="57" priority="59">
      <formula>AND(ISERROR($J227),$B227&lt;&gt;"--")</formula>
    </cfRule>
  </conditionalFormatting>
  <conditionalFormatting sqref="C24">
    <cfRule type="expression" dxfId="56" priority="58">
      <formula>AND(ISERROR($J24),$B24&lt;&gt;"--")</formula>
    </cfRule>
  </conditionalFormatting>
  <conditionalFormatting sqref="C40">
    <cfRule type="expression" dxfId="55" priority="57">
      <formula>AND(ISERROR($J40),$B40&lt;&gt;"--")</formula>
    </cfRule>
  </conditionalFormatting>
  <conditionalFormatting sqref="C136">
    <cfRule type="expression" dxfId="54" priority="55">
      <formula>AND(ISERROR($J136),$B136&lt;&gt;"--")</formula>
    </cfRule>
  </conditionalFormatting>
  <conditionalFormatting sqref="C140">
    <cfRule type="expression" dxfId="53" priority="54">
      <formula>AND(ISERROR($J140),$B140&lt;&gt;"--")</formula>
    </cfRule>
  </conditionalFormatting>
  <conditionalFormatting sqref="C165">
    <cfRule type="expression" dxfId="52" priority="53">
      <formula>AND(ISERROR($J165),$B165&lt;&gt;"--")</formula>
    </cfRule>
  </conditionalFormatting>
  <conditionalFormatting sqref="C223">
    <cfRule type="expression" dxfId="51" priority="52">
      <formula>AND(ISERROR($J223),$B223&lt;&gt;"--")</formula>
    </cfRule>
  </conditionalFormatting>
  <conditionalFormatting sqref="C30">
    <cfRule type="expression" dxfId="50" priority="51">
      <formula>AND(ISERROR($J30),$B30&lt;&gt;"--")</formula>
    </cfRule>
  </conditionalFormatting>
  <conditionalFormatting sqref="C34">
    <cfRule type="expression" dxfId="49" priority="50">
      <formula>AND(ISERROR($J34),$B34&lt;&gt;"--")</formula>
    </cfRule>
  </conditionalFormatting>
  <conditionalFormatting sqref="C38">
    <cfRule type="expression" dxfId="48" priority="49">
      <formula>AND(ISERROR($J38),$B38&lt;&gt;"--")</formula>
    </cfRule>
  </conditionalFormatting>
  <conditionalFormatting sqref="C150">
    <cfRule type="expression" dxfId="47" priority="48">
      <formula>AND(ISERROR($J150),$B150&lt;&gt;"--")</formula>
    </cfRule>
  </conditionalFormatting>
  <conditionalFormatting sqref="C205">
    <cfRule type="expression" dxfId="46" priority="47">
      <formula>AND(ISERROR($J205),$B205&lt;&gt;"--")</formula>
    </cfRule>
  </conditionalFormatting>
  <conditionalFormatting sqref="C209">
    <cfRule type="expression" dxfId="45" priority="46">
      <formula>AND(ISERROR($J209),$B209&lt;&gt;"--")</formula>
    </cfRule>
  </conditionalFormatting>
  <conditionalFormatting sqref="C55">
    <cfRule type="expression" dxfId="44" priority="45">
      <formula>AND(ISERROR($J55),$B55&lt;&gt;"--")</formula>
    </cfRule>
  </conditionalFormatting>
  <conditionalFormatting sqref="C59">
    <cfRule type="expression" dxfId="43" priority="44">
      <formula>AND(ISERROR($J59),$B59&lt;&gt;"--")</formula>
    </cfRule>
  </conditionalFormatting>
  <conditionalFormatting sqref="C190">
    <cfRule type="expression" dxfId="42" priority="43">
      <formula>AND(ISERROR($J190),$B190&lt;&gt;"--")</formula>
    </cfRule>
  </conditionalFormatting>
  <conditionalFormatting sqref="C231">
    <cfRule type="expression" dxfId="41" priority="42">
      <formula>AND(ISERROR($J231),$B231&lt;&gt;"--")</formula>
    </cfRule>
  </conditionalFormatting>
  <conditionalFormatting sqref="C49">
    <cfRule type="expression" dxfId="40" priority="41">
      <formula>AND(ISERROR($J49),$B49&lt;&gt;"--")</formula>
    </cfRule>
  </conditionalFormatting>
  <conditionalFormatting sqref="C145">
    <cfRule type="expression" dxfId="39" priority="40">
      <formula>AND(ISERROR($J145),$B145&lt;&gt;"--")</formula>
    </cfRule>
  </conditionalFormatting>
  <conditionalFormatting sqref="C28">
    <cfRule type="expression" dxfId="38" priority="39">
      <formula>AND(ISERROR($J28),$B28&lt;&gt;"--")</formula>
    </cfRule>
  </conditionalFormatting>
  <conditionalFormatting sqref="C32">
    <cfRule type="expression" dxfId="37" priority="38">
      <formula>AND(ISERROR($J32),$B32&lt;&gt;"--")</formula>
    </cfRule>
  </conditionalFormatting>
  <conditionalFormatting sqref="C29">
    <cfRule type="expression" dxfId="36" priority="37">
      <formula>AND(ISERROR($J29),$B29&lt;&gt;"--")</formula>
    </cfRule>
  </conditionalFormatting>
  <conditionalFormatting sqref="C33">
    <cfRule type="expression" dxfId="35" priority="36">
      <formula>AND(ISERROR($J33),$B33&lt;&gt;"--")</formula>
    </cfRule>
  </conditionalFormatting>
  <conditionalFormatting sqref="C36">
    <cfRule type="expression" dxfId="34" priority="35">
      <formula>AND(ISERROR($J36),$B36&lt;&gt;"--")</formula>
    </cfRule>
  </conditionalFormatting>
  <conditionalFormatting sqref="C37">
    <cfRule type="expression" dxfId="33" priority="34">
      <formula>AND(ISERROR($J37),$B37&lt;&gt;"--")</formula>
    </cfRule>
  </conditionalFormatting>
  <conditionalFormatting sqref="C48">
    <cfRule type="expression" dxfId="32" priority="33">
      <formula>AND(ISERROR($J48),$B48&lt;&gt;"--")</formula>
    </cfRule>
  </conditionalFormatting>
  <conditionalFormatting sqref="C56">
    <cfRule type="expression" dxfId="31" priority="32">
      <formula>AND(ISERROR($J56),$B56&lt;&gt;"--")</formula>
    </cfRule>
  </conditionalFormatting>
  <conditionalFormatting sqref="C63">
    <cfRule type="expression" dxfId="30" priority="31">
      <formula>AND(ISERROR($J63),$B63&lt;&gt;"--")</formula>
    </cfRule>
  </conditionalFormatting>
  <conditionalFormatting sqref="C67">
    <cfRule type="expression" dxfId="29" priority="30">
      <formula>AND(ISERROR($J67),$B67&lt;&gt;"--")</formula>
    </cfRule>
  </conditionalFormatting>
  <conditionalFormatting sqref="C149">
    <cfRule type="expression" dxfId="28" priority="29">
      <formula>AND(ISERROR($J149),$B149&lt;&gt;"--")</formula>
    </cfRule>
  </conditionalFormatting>
  <conditionalFormatting sqref="C151">
    <cfRule type="expression" dxfId="27" priority="28">
      <formula>AND(ISERROR($J151),$B151&lt;&gt;"--")</formula>
    </cfRule>
  </conditionalFormatting>
  <conditionalFormatting sqref="C195">
    <cfRule type="expression" dxfId="26" priority="27">
      <formula>AND(ISERROR($J195),$B195&lt;&gt;"--")</formula>
    </cfRule>
  </conditionalFormatting>
  <conditionalFormatting sqref="C203">
    <cfRule type="expression" dxfId="25" priority="26">
      <formula>AND(ISERROR($J203),$B203&lt;&gt;"--")</formula>
    </cfRule>
  </conditionalFormatting>
  <conditionalFormatting sqref="C204">
    <cfRule type="expression" dxfId="24" priority="25">
      <formula>AND(ISERROR($J204),$B204&lt;&gt;"--")</formula>
    </cfRule>
  </conditionalFormatting>
  <conditionalFormatting sqref="C207">
    <cfRule type="expression" dxfId="23" priority="24">
      <formula>AND(ISERROR($J207),$B207&lt;&gt;"--")</formula>
    </cfRule>
  </conditionalFormatting>
  <conditionalFormatting sqref="C208">
    <cfRule type="expression" dxfId="22" priority="23">
      <formula>AND(ISERROR($J208),$B208&lt;&gt;"--")</formula>
    </cfRule>
  </conditionalFormatting>
  <conditionalFormatting sqref="C108">
    <cfRule type="expression" dxfId="21" priority="22">
      <formula>AND(ISERROR($J108),$B108&lt;&gt;"--")</formula>
    </cfRule>
  </conditionalFormatting>
  <conditionalFormatting sqref="C112">
    <cfRule type="expression" dxfId="20" priority="21">
      <formula>AND(ISERROR($J112),$B112&lt;&gt;"--")</formula>
    </cfRule>
  </conditionalFormatting>
  <conditionalFormatting sqref="C87">
    <cfRule type="expression" dxfId="19" priority="20">
      <formula>AND(ISERROR($J87),$B87&lt;&gt;"--")</formula>
    </cfRule>
  </conditionalFormatting>
  <conditionalFormatting sqref="C91">
    <cfRule type="expression" dxfId="18" priority="19">
      <formula>AND(ISERROR($J91),$B91&lt;&gt;"--")</formula>
    </cfRule>
  </conditionalFormatting>
  <conditionalFormatting sqref="C95">
    <cfRule type="expression" dxfId="17" priority="18">
      <formula>AND(ISERROR($J95),$B95&lt;&gt;"--")</formula>
    </cfRule>
  </conditionalFormatting>
  <conditionalFormatting sqref="C120">
    <cfRule type="expression" dxfId="16" priority="17">
      <formula>AND(ISERROR($J120),$B120&lt;&gt;"--")</formula>
    </cfRule>
  </conditionalFormatting>
  <conditionalFormatting sqref="C88">
    <cfRule type="expression" dxfId="15" priority="16">
      <formula>AND(ISERROR($J88),$B88&lt;&gt;"--")</formula>
    </cfRule>
  </conditionalFormatting>
  <conditionalFormatting sqref="C92">
    <cfRule type="expression" dxfId="14" priority="15">
      <formula>AND(ISERROR($J92),$B92&lt;&gt;"--")</formula>
    </cfRule>
  </conditionalFormatting>
  <conditionalFormatting sqref="C96">
    <cfRule type="expression" dxfId="13" priority="14">
      <formula>AND(ISERROR($J96),$B96&lt;&gt;"--")</formula>
    </cfRule>
  </conditionalFormatting>
  <conditionalFormatting sqref="C109">
    <cfRule type="expression" dxfId="12" priority="13">
      <formula>AND(ISERROR($J109),$B109&lt;&gt;"--")</formula>
    </cfRule>
  </conditionalFormatting>
  <conditionalFormatting sqref="C113">
    <cfRule type="expression" dxfId="11" priority="12">
      <formula>AND(ISERROR($J113),$B113&lt;&gt;"--")</formula>
    </cfRule>
  </conditionalFormatting>
  <conditionalFormatting sqref="C44">
    <cfRule type="expression" dxfId="10" priority="11">
      <formula>AND(ISERROR($J44),$B44&lt;&gt;"--")</formula>
    </cfRule>
  </conditionalFormatting>
  <conditionalFormatting sqref="C128">
    <cfRule type="expression" dxfId="9" priority="10">
      <formula>AND(ISERROR($J128),$B128&lt;&gt;"--")</formula>
    </cfRule>
  </conditionalFormatting>
  <conditionalFormatting sqref="C45">
    <cfRule type="expression" dxfId="8" priority="9">
      <formula>AND(ISERROR($J45),$B45&lt;&gt;"--")</formula>
    </cfRule>
  </conditionalFormatting>
  <conditionalFormatting sqref="C211">
    <cfRule type="expression" dxfId="7" priority="8">
      <formula>AND(ISERROR($J211),$B211&lt;&gt;"--")</formula>
    </cfRule>
  </conditionalFormatting>
  <conditionalFormatting sqref="C68:C71">
    <cfRule type="expression" dxfId="6" priority="7">
      <formula>AND(ISERROR($J68),$B68&lt;&gt;"--")</formula>
    </cfRule>
  </conditionalFormatting>
  <conditionalFormatting sqref="C199:C201">
    <cfRule type="expression" dxfId="5" priority="6">
      <formula>AND(ISERROR($J199),$B199&lt;&gt;"--")</formula>
    </cfRule>
  </conditionalFormatting>
  <conditionalFormatting sqref="C240:C245">
    <cfRule type="expression" dxfId="4" priority="5">
      <formula>AND(ISERROR($J240),$B240&lt;&gt;"--")</formula>
    </cfRule>
  </conditionalFormatting>
  <conditionalFormatting sqref="C103">
    <cfRule type="expression" dxfId="3" priority="4">
      <formula>AND(ISERROR($J103),$B103&lt;&gt;"--")</formula>
    </cfRule>
  </conditionalFormatting>
  <conditionalFormatting sqref="C12">
    <cfRule type="expression" dxfId="2" priority="3">
      <formula>AND(ISERROR($J12),$B12&lt;&gt;"--")</formula>
    </cfRule>
  </conditionalFormatting>
  <conditionalFormatting sqref="C75">
    <cfRule type="expression" dxfId="1" priority="2">
      <formula>AND(ISERROR($J75),$B75&lt;&gt;"--")</formula>
    </cfRule>
  </conditionalFormatting>
  <conditionalFormatting sqref="C76">
    <cfRule type="expression" dxfId="0" priority="1">
      <formula>AND(ISERROR($J76),$B76&lt;&gt;"--")</formula>
    </cfRule>
  </conditionalFormatting>
  <dataValidations count="1">
    <dataValidation type="list" allowBlank="1" showInputMessage="1" showErrorMessage="1" sqref="C103 C16 C20 C157 C211 C215 C219 C227 C24 C40 C124 C136 C140 C165 C161 C186 C223 C149:C151 C55:C56 C174:C175 C59 C190 C153 C178 C231 C145 C28:C30 C32:C34 C36:C38 C63 C67 C132 C182 C195 C203:C205 C207:C209 C116 C108:C109 C112:C113 C87:C88 C91:C92 C95:C96 C99 C120 C239:C245 C44:C49 C128 C199:C201 C12 C79 C75:C76 C83">
      <formula1>CostInput</formula1>
    </dataValidation>
  </dataValidations>
  <pageMargins left="0.7" right="0.7" top="0.75" bottom="0.75" header="0.3" footer="0.3"/>
  <pageSetup paperSize="8" scale="5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FR_TMG_TB_2020_22_Engl</vt:lpstr>
      <vt:lpstr>FR_TMG_TB_2020_22_Ru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2018-12-19T04:02:00Z</dcterms:modified>
</cp:coreProperties>
</file>