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9"/>
  <workbookPr/>
  <mc:AlternateContent xmlns:mc="http://schemas.openxmlformats.org/markup-compatibility/2006">
    <mc:Choice Requires="x15">
      <x15ac:absPath xmlns:x15ac="http://schemas.microsoft.com/office/spreadsheetml/2010/11/ac" url="/Users/Tatyana/Desktop/"/>
    </mc:Choice>
  </mc:AlternateContent>
  <xr:revisionPtr revIDLastSave="0" documentId="8_{BE9D3E31-A57D-FD46-8B6D-980E4AAE10C8}" xr6:coauthVersionLast="47" xr6:coauthVersionMax="47" xr10:uidLastSave="{00000000-0000-0000-0000-000000000000}"/>
  <bookViews>
    <workbookView xWindow="0" yWindow="740" windowWidth="23260" windowHeight="14020" activeTab="1" xr2:uid="{00000000-000D-0000-FFFF-FFFF00000000}"/>
  </bookViews>
  <sheets>
    <sheet name="1" sheetId="2" r:id="rId1"/>
    <sheet name="Eng"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3" l="1"/>
  <c r="I6" i="3"/>
  <c r="J6" i="3" s="1"/>
  <c r="I7" i="3"/>
  <c r="I8" i="3"/>
  <c r="I9" i="3"/>
  <c r="I10" i="3"/>
  <c r="H7" i="3"/>
  <c r="F6" i="3"/>
  <c r="H5" i="3"/>
  <c r="H4" i="3"/>
  <c r="F4" i="3"/>
  <c r="H6" i="3"/>
  <c r="H10" i="3" l="1"/>
  <c r="F10" i="3"/>
  <c r="J10" i="3" s="1"/>
  <c r="F9" i="3"/>
  <c r="J9" i="3" s="1"/>
  <c r="J8" i="3"/>
  <c r="H8" i="3"/>
  <c r="F7" i="3"/>
  <c r="C5" i="3"/>
  <c r="F5" i="3" s="1"/>
  <c r="C4" i="3"/>
  <c r="I4" i="3" l="1"/>
  <c r="J4" i="3" s="1"/>
  <c r="F11" i="3"/>
  <c r="H11" i="3"/>
  <c r="J5" i="3"/>
  <c r="J7" i="3"/>
  <c r="I11" i="3" l="1"/>
  <c r="J11" i="3"/>
  <c r="F5" i="2" l="1"/>
  <c r="H5" i="2" s="1"/>
  <c r="I5" i="2" s="1"/>
  <c r="F6" i="2"/>
  <c r="F9" i="2"/>
  <c r="H9" i="2" s="1"/>
  <c r="I9" i="2" s="1"/>
  <c r="G6" i="2" l="1"/>
  <c r="H6" i="2" s="1"/>
  <c r="I6" i="2" s="1"/>
  <c r="C4" i="2"/>
  <c r="G4" i="2" l="1"/>
  <c r="G10" i="2" s="1"/>
  <c r="F4" i="2"/>
  <c r="H4" i="2" l="1"/>
  <c r="I4" i="2" s="1"/>
  <c r="I10" i="2" s="1"/>
  <c r="F10" i="2"/>
  <c r="H10" i="2" s="1"/>
</calcChain>
</file>

<file path=xl/sharedStrings.xml><?xml version="1.0" encoding="utf-8"?>
<sst xmlns="http://schemas.openxmlformats.org/spreadsheetml/2006/main" count="52" uniqueCount="49">
  <si>
    <t>Наименование мероприятия</t>
  </si>
  <si>
    <t>№ п/п</t>
  </si>
  <si>
    <t>Итого (тенге)</t>
  </si>
  <si>
    <t xml:space="preserve">Итого  USD </t>
  </si>
  <si>
    <t>Итого</t>
  </si>
  <si>
    <t>стоимость за ед (тенге)</t>
  </si>
  <si>
    <t>Количество</t>
  </si>
  <si>
    <t>Мес</t>
  </si>
  <si>
    <t>Поддержка сайта «Справедливость для каждого» -оплата услуг хостинга для сайта</t>
  </si>
  <si>
    <t>Национальный консультант</t>
  </si>
  <si>
    <t>Юрист (оплата за кейс)</t>
  </si>
  <si>
    <t>Консультанты КГН (ЛУН, РС, МСМ/ТГЛ, ЛЖВ)</t>
  </si>
  <si>
    <t>Курс доллара по  основному бюджету</t>
  </si>
  <si>
    <t xml:space="preserve">Проведение ежегодных встреч </t>
  </si>
  <si>
    <t>Международные поездки 2 человека</t>
  </si>
  <si>
    <t>2х2</t>
  </si>
  <si>
    <t xml:space="preserve">Комментарии </t>
  </si>
  <si>
    <t xml:space="preserve">Национальный консультант продолжит работу по координации CLM в Казахстане, будет напрямую взаимодействовать с консультантами по каждой группе КГН и ЛЖВ, решать на своем  местном уровне вопросы, возникшие в ходе проведения CЛМ. При необходимости будет задействован профессиональный юрист. Кроме этого на регулярной основе будет проводить он лайн рабочие совещания по разбору вопросов, направленных консультантам из КГН и ЛЖВ. Оплата согласна бюджета Y 1 гранта </t>
  </si>
  <si>
    <t>Консультанты  из каждой  ключевой группы и ЛЖВ будут осуществлять сбор кейсов, которые будут направлены сообщесвом из любого региона Казахстана  для решения  выявленной проблемы в результате проведения CLM. По мере сложности решения вопросов, консультанты изначально будут решать на своем уровне, затем подключать национального консультанта и при необходимости профессионального юриста. Выбор данных консультантов будет из числа  самых  активных региональных консультантов, которые проводили СЛМ в 2024 году , являются лидерами из числа сообщества. Перед началом их работы, национальный консультант проведет совещания с  cообщесвом из каждой КГН, а также на платформе КАР, где представит консультантов и расскажет о механизме и дальнейшей работы в части СЛМС. Соответсвует выплатам консультантам 1 года гранта и аутрич работникам.</t>
  </si>
  <si>
    <t xml:space="preserve">Поддержка сайта осущесвляется в рамках других проектов. За счет средств гранта необходимо продолжить  оплату хостинга сайта, которая осущетсвлялась в 2024 году. </t>
  </si>
  <si>
    <t>Кроме проведения он лайн рабочих встреч, встреч на платформе КAP планируется проведение оф лайн встреч с активистами из числа сообществ, консультантами, руководителями Центров и НПО по вопросам при СЛМ и путей их решения, с тем, чтобы обменяться опытом  по решению вопросов и в дальнейшем не допускать повторение кейсов. Бюдждет Круглого стола согласно бюджета 1 года гранта.</t>
  </si>
  <si>
    <t>курс 1  доллара по бюджету -452,29</t>
  </si>
  <si>
    <t>Профессиональный юрист из Бюро по правам человека будет работать со сложными кейсами, которые требуют профессионального решения проблем. В среднем обычный кейс оценивается от 50 000 тенге на руки и выше до 120 000 при обращении в судебные инстанции. Данное вознаграждение соответсвовает уровню (рейту)   прошлого  гранта, когда Бюро по правм человека являлись Суб контрактерами гранта и согласовано с директором КБПЧ.</t>
  </si>
  <si>
    <t xml:space="preserve">Опыт  прошлых лет показывает, что ежегодно проводится совещания по CLM, обмен опытом разных стран, подведение итогов итд. Как правило, приглашаются директор или заместитель директора и консультант по СЛМ или активист из числа сообщества. В бюджете гранта на эти поездки  средства  не заложены, а участие  представителей из Казахстана  необходимо. </t>
  </si>
  <si>
    <t xml:space="preserve">Активности  по компоненту "Мониторинг силами сообщества" в рамках реализации  гранта </t>
  </si>
  <si>
    <t>budgeted rate of 1 dollar -452.29</t>
  </si>
  <si>
    <t xml:space="preserve">“Community-Led-Monitoring” component activities of the grant implementation </t>
  </si>
  <si>
    <t>Name of the activity</t>
  </si>
  <si>
    <t>Unit cost, KZT</t>
  </si>
  <si>
    <t xml:space="preserve">Q-ty </t>
  </si>
  <si>
    <t>Month</t>
  </si>
  <si>
    <t>Total (KZT)</t>
  </si>
  <si>
    <t xml:space="preserve">Total USD </t>
  </si>
  <si>
    <t>Dollar rate for the core budget</t>
  </si>
  <si>
    <t>Lawyer (payment per case)</t>
  </si>
  <si>
    <t>Total</t>
  </si>
  <si>
    <t xml:space="preserve">The National Consultant will continue to coordinate CLM in Kazakhstan, interact directly with the consultants for each group of KP and PLHIV, and address issues that have arisen during implementing CLM at their local level. If necessary, a professional lawyer will be involved. In addition, on a regular basis there will be online workshops to address issues sent to the consultants from KP and PLHIV. Payment Agreed Budget Y 1 grant </t>
  </si>
  <si>
    <t>The website is supported by other projects. It is necessary to continue covering the costs of website hosting from grant funds, as was done in 2024.</t>
  </si>
  <si>
    <t xml:space="preserve">Support of the website  “Justice for Everyone” - services payment for the website  hosting  </t>
  </si>
  <si>
    <t>Past experience demonstrates that CLM meetings are held annually, providing a platform for sharing experiences from different countries, summarizing results, and other key activities. Typically, the director or deputy director, along with a CLM consultant or community activist, is invited to participate. However, the grant budget does not allocate funds for these trips, even though the participation of representatives from Kazakhstan is essential.</t>
  </si>
  <si>
    <t>A professional lawyer from the Human Rights Office will handle complex cases requiring expert problem-solving. On average, a typical case costs between KZT 50,000 and KZT 120,000, depending on whether it involves litigation. This remuneration aligns with the rates set under the previous grant, during which the Human Rights Office acted as a subcontractor. These rates have been approved by the Director of the Kazakhstan International Bureau for Human Rights and Rule of Law.</t>
  </si>
  <si>
    <t>Comments</t>
  </si>
  <si>
    <t>International travel (1) for 2 persons</t>
  </si>
  <si>
    <t xml:space="preserve">Organization of annual meeting (1) </t>
  </si>
  <si>
    <t>National Coordinator CLM</t>
  </si>
  <si>
    <t>National  Consultants (PWUD, SWs, MSM/TGL, PLHIV)</t>
  </si>
  <si>
    <t>National consultants must have a connection (payment for communication, Internet) for constant communication. It is planned that the communication service package will be linked to the SIM card of the tablet, which are available in the Kazakh Union after the Stigma Index Study. Payment for communication is taken from the Operators' access to date (minimum tariff)</t>
  </si>
  <si>
    <t>Payment for communication to national consultants</t>
  </si>
  <si>
    <t xml:space="preserve">4 national consultants (MSM, PWID, PLHIV, SW) will work each with their own community at the national level, i.e. one consultant will work with their entire community throughout the country. Accordingly, their employment and LOE increase, in connection with which the  payment has doubled in comparison with the initial one (85,000 tenge). The technical assignment for national consultants is attached. They will be accountable to the national coordinator for SLM and resolve all issues within their competence. If needed, they will escalate the matter to the national consultant and, subsequently, to a professional lawyer.
These consultants will be selected from the most active regional consultants who conducted CLM activities in 2024 and are recognized as community leaders. Before commencing their work, the national consultant will hold meetings with representatives from each key population and on the KAP platform. During these meetings, the national consultant will introduce the selected consultants, explain the operational mechanisms, and outline the next steps related to CLM.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</si>
</sst>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00\ _₽_-;\-* #,##0.00\ _₽_-;_-* &quot;-&quot;??\ _₽_-;_-@_-"/>
    <numFmt numFmtId="166" formatCode="_-* #,##0_-;\-* #,##0_-;_-* &quot;-&quot;??_-;_-@_-"/>
  </numFmts>
  <fonts count="1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scheme val="minor"/>
    </font>
    <font>
      <b/>
      <sz val="11"/>
      <color theme="1"/>
      <name val="Calibri"/>
      <family val="2"/>
      <charset val="204"/>
      <scheme val="minor"/>
    </font>
    <font>
      <sz val="14"/>
      <color theme="1"/>
      <name val="Calibri"/>
      <family val="2"/>
      <scheme val="minor"/>
    </font>
    <font>
      <sz val="16"/>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164" fontId="9" fillId="0" borderId="0" applyFont="0" applyFill="0" applyBorder="0" applyAlignment="0" applyProtection="0"/>
  </cellStyleXfs>
  <cellXfs count="56">
    <xf numFmtId="0" fontId="0" fillId="0" borderId="0" xfId="0"/>
    <xf numFmtId="0" fontId="0" fillId="0" borderId="0" xfId="0" applyAlignment="1">
      <alignment vertical="top"/>
    </xf>
    <xf numFmtId="0" fontId="0" fillId="0" borderId="1" xfId="0" applyBorder="1" applyAlignment="1">
      <alignment horizontal="center" wrapText="1"/>
    </xf>
    <xf numFmtId="0" fontId="0" fillId="0" borderId="1" xfId="0" applyBorder="1" applyAlignment="1">
      <alignment wrapText="1"/>
    </xf>
    <xf numFmtId="4" fontId="0" fillId="0" borderId="1" xfId="0" applyNumberFormat="1" applyBorder="1" applyAlignment="1">
      <alignment wrapText="1"/>
    </xf>
    <xf numFmtId="4" fontId="0" fillId="0" borderId="1" xfId="0" applyNumberFormat="1" applyBorder="1"/>
    <xf numFmtId="0" fontId="0" fillId="0" borderId="1" xfId="0" applyBorder="1"/>
    <xf numFmtId="0" fontId="6" fillId="0" borderId="1" xfId="0" applyFont="1" applyBorder="1" applyAlignment="1">
      <alignment horizontal="center" wrapText="1"/>
    </xf>
    <xf numFmtId="0" fontId="5" fillId="0" borderId="1" xfId="0" applyFont="1" applyBorder="1" applyAlignment="1">
      <alignment wrapText="1"/>
    </xf>
    <xf numFmtId="0" fontId="5" fillId="0" borderId="0" xfId="0" applyFont="1"/>
    <xf numFmtId="165" fontId="0" fillId="0" borderId="0" xfId="0" applyNumberFormat="1"/>
    <xf numFmtId="0" fontId="0" fillId="0" borderId="0" xfId="0" applyAlignment="1">
      <alignment horizontal="right" indent="1"/>
    </xf>
    <xf numFmtId="4" fontId="0" fillId="0" borderId="0" xfId="0" applyNumberFormat="1"/>
    <xf numFmtId="4" fontId="6" fillId="0" borderId="1" xfId="0" applyNumberFormat="1" applyFont="1" applyBorder="1"/>
    <xf numFmtId="4" fontId="6" fillId="0" borderId="1" xfId="0" applyNumberFormat="1" applyFont="1" applyBorder="1" applyAlignment="1">
      <alignment horizontal="center"/>
    </xf>
    <xf numFmtId="0" fontId="5" fillId="2" borderId="1" xfId="0" applyFont="1" applyFill="1" applyBorder="1" applyAlignment="1">
      <alignment wrapText="1"/>
    </xf>
    <xf numFmtId="4" fontId="5" fillId="2" borderId="1" xfId="0" applyNumberFormat="1" applyFont="1" applyFill="1" applyBorder="1" applyAlignment="1">
      <alignment wrapText="1"/>
    </xf>
    <xf numFmtId="0" fontId="0" fillId="0" borderId="0" xfId="0" applyAlignment="1">
      <alignment wrapText="1"/>
    </xf>
    <xf numFmtId="0" fontId="6" fillId="0" borderId="2" xfId="0" applyFont="1" applyBorder="1" applyAlignment="1">
      <alignment horizontal="center" wrapText="1"/>
    </xf>
    <xf numFmtId="0" fontId="6" fillId="0" borderId="0" xfId="0" applyFont="1" applyAlignment="1">
      <alignment wrapText="1"/>
    </xf>
    <xf numFmtId="0" fontId="5" fillId="0" borderId="0" xfId="0" applyFont="1" applyAlignment="1">
      <alignment wrapText="1"/>
    </xf>
    <xf numFmtId="0" fontId="8" fillId="0" borderId="0" xfId="0" applyFont="1" applyAlignment="1">
      <alignment horizontal="center" wrapText="1"/>
    </xf>
    <xf numFmtId="4" fontId="5" fillId="0" borderId="1" xfId="0" applyNumberFormat="1" applyFont="1" applyBorder="1" applyAlignment="1">
      <alignment wrapText="1"/>
    </xf>
    <xf numFmtId="0" fontId="4" fillId="0" borderId="2" xfId="0" applyFont="1" applyBorder="1" applyAlignment="1">
      <alignment horizontal="left" wrapText="1"/>
    </xf>
    <xf numFmtId="0" fontId="7" fillId="0" borderId="0" xfId="0" applyFont="1" applyAlignment="1">
      <alignment horizontal="center" vertical="top" wrapText="1"/>
    </xf>
    <xf numFmtId="0" fontId="4" fillId="0" borderId="1" xfId="0" applyFont="1" applyBorder="1" applyAlignment="1">
      <alignment horizontal="left" wrapText="1"/>
    </xf>
    <xf numFmtId="0" fontId="3" fillId="0" borderId="1" xfId="0" applyFont="1" applyBorder="1" applyAlignment="1">
      <alignment horizontal="left" wrapText="1"/>
    </xf>
    <xf numFmtId="0" fontId="6" fillId="0" borderId="1" xfId="0" applyFont="1" applyBorder="1"/>
    <xf numFmtId="0" fontId="6" fillId="0" borderId="1" xfId="0" applyFont="1" applyBorder="1" applyAlignment="1">
      <alignment horizontal="center" vertical="center" wrapText="1"/>
    </xf>
    <xf numFmtId="0" fontId="2" fillId="0" borderId="2" xfId="0" applyFont="1" applyBorder="1" applyAlignment="1">
      <alignment horizontal="left" vertical="top" wrapText="1"/>
    </xf>
    <xf numFmtId="0" fontId="5"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3" borderId="1" xfId="0" applyFont="1" applyFill="1" applyBorder="1" applyAlignment="1">
      <alignment vertical="center" wrapText="1"/>
    </xf>
    <xf numFmtId="0" fontId="1" fillId="0" borderId="1" xfId="0" applyFont="1" applyBorder="1" applyAlignment="1">
      <alignment horizontal="left" wrapText="1"/>
    </xf>
    <xf numFmtId="166" fontId="0" fillId="0" borderId="1" xfId="1" applyNumberFormat="1" applyFont="1" applyBorder="1" applyAlignment="1">
      <alignment horizontal="center" vertical="center" wrapText="1"/>
    </xf>
    <xf numFmtId="166" fontId="0" fillId="0" borderId="1" xfId="1" applyNumberFormat="1" applyFont="1" applyBorder="1" applyAlignment="1">
      <alignment horizontal="center" vertical="center"/>
    </xf>
    <xf numFmtId="166" fontId="5" fillId="3" borderId="1" xfId="1" applyNumberFormat="1" applyFont="1" applyFill="1" applyBorder="1" applyAlignment="1">
      <alignment vertical="center" wrapText="1"/>
    </xf>
    <xf numFmtId="166" fontId="0" fillId="3" borderId="1" xfId="1" applyNumberFormat="1" applyFont="1" applyFill="1" applyBorder="1" applyAlignment="1">
      <alignment vertical="center" wrapText="1"/>
    </xf>
    <xf numFmtId="166" fontId="0" fillId="3" borderId="1" xfId="1" applyNumberFormat="1" applyFont="1" applyFill="1" applyBorder="1" applyAlignment="1">
      <alignment vertical="center"/>
    </xf>
    <xf numFmtId="166" fontId="5" fillId="2" borderId="1" xfId="1" applyNumberFormat="1" applyFont="1" applyFill="1" applyBorder="1" applyAlignment="1">
      <alignment wrapText="1"/>
    </xf>
    <xf numFmtId="166" fontId="0" fillId="0" borderId="1" xfId="1" applyNumberFormat="1" applyFont="1" applyBorder="1" applyAlignment="1">
      <alignment wrapText="1"/>
    </xf>
    <xf numFmtId="166" fontId="0" fillId="0" borderId="1" xfId="1" applyNumberFormat="1" applyFont="1" applyBorder="1"/>
    <xf numFmtId="166" fontId="5" fillId="3" borderId="1" xfId="1" applyNumberFormat="1" applyFont="1" applyFill="1" applyBorder="1" applyAlignment="1">
      <alignment wrapText="1"/>
    </xf>
    <xf numFmtId="166" fontId="0" fillId="3" borderId="1" xfId="1" applyNumberFormat="1" applyFont="1" applyFill="1" applyBorder="1" applyAlignment="1">
      <alignment wrapText="1"/>
    </xf>
    <xf numFmtId="166" fontId="0" fillId="3" borderId="1" xfId="1" applyNumberFormat="1" applyFont="1" applyFill="1" applyBorder="1"/>
    <xf numFmtId="166" fontId="5" fillId="0" borderId="1" xfId="1" applyNumberFormat="1" applyFont="1" applyFill="1" applyBorder="1" applyAlignment="1">
      <alignment wrapText="1"/>
    </xf>
    <xf numFmtId="166" fontId="6" fillId="0" borderId="1" xfId="1" applyNumberFormat="1" applyFont="1" applyBorder="1"/>
    <xf numFmtId="166" fontId="6" fillId="0" borderId="1" xfId="1" applyNumberFormat="1" applyFont="1" applyBorder="1" applyAlignment="1">
      <alignment wrapText="1"/>
    </xf>
    <xf numFmtId="166" fontId="6" fillId="0" borderId="1" xfId="1" applyNumberFormat="1" applyFont="1" applyBorder="1" applyAlignment="1">
      <alignment horizontal="center"/>
    </xf>
    <xf numFmtId="166" fontId="0" fillId="0" borderId="0" xfId="1" applyNumberFormat="1" applyFont="1"/>
    <xf numFmtId="0" fontId="6" fillId="0" borderId="0" xfId="0" applyFont="1" applyAlignment="1">
      <alignment vertical="center" wrapText="1"/>
    </xf>
    <xf numFmtId="0" fontId="6" fillId="0" borderId="0" xfId="0" applyFont="1" applyAlignment="1">
      <alignment vertical="center"/>
    </xf>
    <xf numFmtId="0" fontId="7" fillId="0" borderId="0" xfId="0" applyFont="1" applyAlignment="1">
      <alignment horizontal="center"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
  <sheetViews>
    <sheetView zoomScaleNormal="100" workbookViewId="0">
      <selection sqref="A1:XFD1048576"/>
    </sheetView>
  </sheetViews>
  <sheetFormatPr baseColWidth="10" defaultColWidth="8.83203125" defaultRowHeight="15" x14ac:dyDescent="0.2"/>
  <cols>
    <col min="1" max="1" width="6.5" customWidth="1"/>
    <col min="2" max="2" width="38.83203125" customWidth="1"/>
    <col min="3" max="3" width="17.83203125" customWidth="1"/>
    <col min="4" max="5" width="8.5" customWidth="1"/>
    <col min="6" max="7" width="13.33203125" customWidth="1"/>
    <col min="8" max="8" width="12.33203125" bestFit="1" customWidth="1"/>
    <col min="9" max="9" width="10.33203125" bestFit="1" customWidth="1"/>
    <col min="10" max="10" width="14.33203125" customWidth="1"/>
    <col min="11" max="11" width="61.1640625" customWidth="1"/>
    <col min="13" max="13" width="32.6640625" style="17" customWidth="1"/>
  </cols>
  <sheetData>
    <row r="1" spans="1:16" x14ac:dyDescent="0.2">
      <c r="B1" t="s">
        <v>21</v>
      </c>
      <c r="C1">
        <v>452.29</v>
      </c>
    </row>
    <row r="2" spans="1:16" x14ac:dyDescent="0.2">
      <c r="C2" t="s">
        <v>24</v>
      </c>
    </row>
    <row r="3" spans="1:16" ht="48" x14ac:dyDescent="0.2">
      <c r="A3" s="2" t="s">
        <v>1</v>
      </c>
      <c r="B3" s="2" t="s">
        <v>0</v>
      </c>
      <c r="C3" s="7" t="s">
        <v>5</v>
      </c>
      <c r="D3" s="7" t="s">
        <v>6</v>
      </c>
      <c r="E3" s="7" t="s">
        <v>7</v>
      </c>
      <c r="F3" s="7">
        <v>2025</v>
      </c>
      <c r="G3" s="7">
        <v>2026</v>
      </c>
      <c r="H3" s="2" t="s">
        <v>2</v>
      </c>
      <c r="I3" s="2" t="s">
        <v>3</v>
      </c>
      <c r="J3" s="18" t="s">
        <v>12</v>
      </c>
      <c r="K3" s="18" t="s">
        <v>16</v>
      </c>
      <c r="M3" s="19"/>
    </row>
    <row r="4" spans="1:16" ht="156" customHeight="1" x14ac:dyDescent="0.25">
      <c r="A4" s="3">
        <v>1</v>
      </c>
      <c r="B4" s="3" t="s">
        <v>9</v>
      </c>
      <c r="C4" s="4">
        <f>1000*C1</f>
        <v>452290</v>
      </c>
      <c r="D4" s="4">
        <v>1</v>
      </c>
      <c r="E4" s="4">
        <v>12</v>
      </c>
      <c r="F4" s="4">
        <f>C4*D4*E4</f>
        <v>5427480</v>
      </c>
      <c r="G4" s="4">
        <f>C4*D4*E4</f>
        <v>5427480</v>
      </c>
      <c r="H4" s="5">
        <f>F4+G4</f>
        <v>10854960</v>
      </c>
      <c r="I4" s="5">
        <f>H4/J4</f>
        <v>24000</v>
      </c>
      <c r="J4">
        <v>452.29</v>
      </c>
      <c r="K4" s="23" t="s">
        <v>17</v>
      </c>
      <c r="M4" s="21"/>
    </row>
    <row r="5" spans="1:16" ht="177" customHeight="1" x14ac:dyDescent="0.2">
      <c r="A5" s="3">
        <v>2</v>
      </c>
      <c r="B5" s="8" t="s">
        <v>11</v>
      </c>
      <c r="C5" s="22">
        <v>85000</v>
      </c>
      <c r="D5" s="4">
        <v>4</v>
      </c>
      <c r="E5" s="4">
        <v>12</v>
      </c>
      <c r="F5" s="4">
        <f t="shared" ref="F5" si="0">C5*D5*E5</f>
        <v>4080000</v>
      </c>
      <c r="G5" s="22">
        <v>4080000</v>
      </c>
      <c r="H5" s="5">
        <f t="shared" ref="H5:H10" si="1">F5+G5</f>
        <v>8160000</v>
      </c>
      <c r="I5" s="5">
        <f t="shared" ref="I5:I6" si="2">H5/J5</f>
        <v>18041.522032324392</v>
      </c>
      <c r="J5">
        <v>452.29</v>
      </c>
      <c r="K5" s="23" t="s">
        <v>18</v>
      </c>
      <c r="N5" s="55"/>
      <c r="O5" s="55"/>
      <c r="P5" s="55"/>
    </row>
    <row r="6" spans="1:16" s="9" customFormat="1" ht="27" customHeight="1" x14ac:dyDescent="0.2">
      <c r="A6" s="8">
        <v>3</v>
      </c>
      <c r="B6" s="15" t="s">
        <v>8</v>
      </c>
      <c r="C6" s="16">
        <v>4200</v>
      </c>
      <c r="D6" s="16"/>
      <c r="E6" s="16">
        <v>12</v>
      </c>
      <c r="F6" s="4">
        <f>C6*E6</f>
        <v>50400</v>
      </c>
      <c r="G6" s="16">
        <f>C6*E6</f>
        <v>50400</v>
      </c>
      <c r="H6" s="5">
        <f t="shared" si="1"/>
        <v>100800</v>
      </c>
      <c r="I6" s="5">
        <f t="shared" si="2"/>
        <v>222.86586039930131</v>
      </c>
      <c r="J6">
        <v>452.29</v>
      </c>
      <c r="K6" s="23" t="s">
        <v>19</v>
      </c>
      <c r="M6" s="20"/>
    </row>
    <row r="7" spans="1:16" s="9" customFormat="1" ht="45" customHeight="1" x14ac:dyDescent="0.2">
      <c r="A7" s="8">
        <v>4</v>
      </c>
      <c r="B7" s="15" t="s">
        <v>13</v>
      </c>
      <c r="C7" s="16">
        <v>3616000</v>
      </c>
      <c r="D7" s="16">
        <v>2</v>
      </c>
      <c r="E7" s="16"/>
      <c r="F7" s="4">
        <v>3616000</v>
      </c>
      <c r="G7" s="16">
        <v>3616000</v>
      </c>
      <c r="H7" s="5">
        <v>7232000</v>
      </c>
      <c r="I7" s="5">
        <v>16000</v>
      </c>
      <c r="J7">
        <v>452.29</v>
      </c>
      <c r="K7" s="23" t="s">
        <v>20</v>
      </c>
      <c r="M7" s="20"/>
    </row>
    <row r="8" spans="1:16" s="9" customFormat="1" ht="42" customHeight="1" x14ac:dyDescent="0.2">
      <c r="A8" s="8">
        <v>5</v>
      </c>
      <c r="B8" s="15" t="s">
        <v>14</v>
      </c>
      <c r="C8" s="16">
        <v>1728318</v>
      </c>
      <c r="D8" s="16" t="s">
        <v>15</v>
      </c>
      <c r="E8" s="16"/>
      <c r="F8" s="4">
        <v>3456636</v>
      </c>
      <c r="G8" s="16">
        <v>3456636</v>
      </c>
      <c r="H8" s="5">
        <v>6909272</v>
      </c>
      <c r="I8" s="5">
        <v>15286</v>
      </c>
      <c r="J8">
        <v>452.29</v>
      </c>
      <c r="K8" s="23" t="s">
        <v>23</v>
      </c>
      <c r="M8" s="20"/>
    </row>
    <row r="9" spans="1:16" s="9" customFormat="1" ht="96.5" customHeight="1" x14ac:dyDescent="0.2">
      <c r="A9" s="8">
        <v>6</v>
      </c>
      <c r="B9" s="8" t="s">
        <v>10</v>
      </c>
      <c r="C9" s="22">
        <v>65000</v>
      </c>
      <c r="D9" s="22">
        <v>25</v>
      </c>
      <c r="E9" s="22"/>
      <c r="F9" s="4">
        <f>C9*D9</f>
        <v>1625000</v>
      </c>
      <c r="G9" s="16">
        <v>1300000</v>
      </c>
      <c r="H9" s="5">
        <f t="shared" si="1"/>
        <v>2925000</v>
      </c>
      <c r="I9" s="5">
        <f>H9/J11</f>
        <v>6462.6601855943436</v>
      </c>
      <c r="J9">
        <v>452.29</v>
      </c>
      <c r="K9" s="23" t="s">
        <v>22</v>
      </c>
      <c r="M9" s="20"/>
    </row>
    <row r="10" spans="1:16" x14ac:dyDescent="0.2">
      <c r="A10" s="6"/>
      <c r="B10" s="6" t="s">
        <v>4</v>
      </c>
      <c r="C10" s="5"/>
      <c r="D10" s="5"/>
      <c r="E10" s="5"/>
      <c r="F10" s="4">
        <f>F4+F5+F6+F9</f>
        <v>11182880</v>
      </c>
      <c r="G10" s="14">
        <f>SUM(G4:G9)</f>
        <v>17930516</v>
      </c>
      <c r="H10" s="5">
        <f t="shared" si="1"/>
        <v>29113396</v>
      </c>
      <c r="I10" s="13">
        <f>SUM(I4:I9)</f>
        <v>80013.048078318039</v>
      </c>
      <c r="J10">
        <v>452.29</v>
      </c>
      <c r="K10" s="18"/>
    </row>
    <row r="11" spans="1:16" x14ac:dyDescent="0.2">
      <c r="A11" s="1"/>
      <c r="B11" s="1"/>
      <c r="C11" s="1"/>
      <c r="D11" s="1"/>
      <c r="E11" s="1"/>
      <c r="F11" s="1"/>
      <c r="G11" s="1"/>
      <c r="J11">
        <v>452.6</v>
      </c>
      <c r="K11" s="18"/>
    </row>
    <row r="12" spans="1:16" x14ac:dyDescent="0.2">
      <c r="J12">
        <v>452.6</v>
      </c>
    </row>
    <row r="13" spans="1:16" x14ac:dyDescent="0.2">
      <c r="B13" s="11"/>
      <c r="C13" s="10"/>
    </row>
    <row r="14" spans="1:16" x14ac:dyDescent="0.2">
      <c r="C14" s="10"/>
      <c r="F14" s="10"/>
    </row>
    <row r="15" spans="1:16" x14ac:dyDescent="0.2">
      <c r="C15" s="10"/>
      <c r="F15" s="10"/>
    </row>
    <row r="16" spans="1:16" x14ac:dyDescent="0.2">
      <c r="C16" s="10"/>
      <c r="H16" s="10"/>
    </row>
    <row r="17" spans="3:8" customFormat="1" x14ac:dyDescent="0.2">
      <c r="H17" s="10"/>
    </row>
    <row r="18" spans="3:8" customFormat="1" x14ac:dyDescent="0.2">
      <c r="C18" s="10"/>
      <c r="E18" s="10"/>
      <c r="H18" s="10"/>
    </row>
    <row r="19" spans="3:8" customFormat="1" x14ac:dyDescent="0.2">
      <c r="H19" s="10"/>
    </row>
    <row r="20" spans="3:8" customFormat="1" x14ac:dyDescent="0.2">
      <c r="E20" s="12"/>
      <c r="G20" s="10"/>
    </row>
  </sheetData>
  <mergeCells count="1">
    <mergeCell ref="N5:P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7"/>
  <sheetViews>
    <sheetView tabSelected="1" topLeftCell="A6" workbookViewId="0">
      <selection activeCell="I4" sqref="I4"/>
    </sheetView>
  </sheetViews>
  <sheetFormatPr baseColWidth="10" defaultColWidth="8.83203125" defaultRowHeight="15" x14ac:dyDescent="0.2"/>
  <cols>
    <col min="1" max="1" width="6.5" customWidth="1"/>
    <col min="2" max="2" width="38.83203125" customWidth="1"/>
    <col min="3" max="3" width="17.83203125" customWidth="1"/>
    <col min="4" max="5" width="8.5" customWidth="1"/>
    <col min="6" max="8" width="13.33203125" customWidth="1"/>
    <col min="9" max="9" width="13.83203125" bestFit="1" customWidth="1"/>
    <col min="10" max="10" width="10.5" bestFit="1" customWidth="1"/>
    <col min="11" max="11" width="14.33203125" customWidth="1"/>
    <col min="12" max="12" width="61.1640625" customWidth="1"/>
    <col min="14" max="14" width="32.6640625" style="17" customWidth="1"/>
  </cols>
  <sheetData>
    <row r="1" spans="1:17" x14ac:dyDescent="0.2">
      <c r="B1" t="s">
        <v>25</v>
      </c>
      <c r="C1">
        <v>452.29</v>
      </c>
    </row>
    <row r="2" spans="1:17" x14ac:dyDescent="0.2">
      <c r="C2" t="s">
        <v>26</v>
      </c>
    </row>
    <row r="3" spans="1:17" s="54" customFormat="1" ht="32" x14ac:dyDescent="0.2">
      <c r="A3" s="28" t="s">
        <v>1</v>
      </c>
      <c r="B3" s="28" t="s">
        <v>27</v>
      </c>
      <c r="C3" s="28" t="s">
        <v>28</v>
      </c>
      <c r="D3" s="28" t="s">
        <v>29</v>
      </c>
      <c r="E3" s="28" t="s">
        <v>30</v>
      </c>
      <c r="F3" s="28">
        <v>2025</v>
      </c>
      <c r="G3" s="28" t="s">
        <v>30</v>
      </c>
      <c r="H3" s="28">
        <v>2026</v>
      </c>
      <c r="I3" s="28" t="s">
        <v>31</v>
      </c>
      <c r="J3" s="28" t="s">
        <v>32</v>
      </c>
      <c r="K3" s="28" t="s">
        <v>33</v>
      </c>
      <c r="L3" s="28" t="s">
        <v>41</v>
      </c>
      <c r="N3" s="53"/>
    </row>
    <row r="4" spans="1:17" ht="156" customHeight="1" x14ac:dyDescent="0.25">
      <c r="A4" s="31">
        <v>1</v>
      </c>
      <c r="B4" s="33" t="s">
        <v>44</v>
      </c>
      <c r="C4" s="37">
        <f>1000*C1</f>
        <v>452290</v>
      </c>
      <c r="D4" s="37">
        <v>1</v>
      </c>
      <c r="E4" s="37">
        <v>12</v>
      </c>
      <c r="F4" s="37">
        <f>C4*D4*E4</f>
        <v>5427480</v>
      </c>
      <c r="G4" s="37">
        <v>12</v>
      </c>
      <c r="H4" s="37">
        <f>C4*G4</f>
        <v>5427480</v>
      </c>
      <c r="I4" s="38">
        <f>F4+H4</f>
        <v>10854960</v>
      </c>
      <c r="J4" s="38">
        <f>I4/K4</f>
        <v>24000</v>
      </c>
      <c r="K4" s="34">
        <v>452.29</v>
      </c>
      <c r="L4" s="26" t="s">
        <v>36</v>
      </c>
      <c r="N4" s="21"/>
    </row>
    <row r="5" spans="1:17" ht="243.75" customHeight="1" x14ac:dyDescent="0.2">
      <c r="A5" s="31">
        <v>2</v>
      </c>
      <c r="B5" s="35" t="s">
        <v>45</v>
      </c>
      <c r="C5" s="39">
        <f>85000*2</f>
        <v>170000</v>
      </c>
      <c r="D5" s="40">
        <v>4</v>
      </c>
      <c r="E5" s="40">
        <v>11</v>
      </c>
      <c r="F5" s="40">
        <f t="shared" ref="F5" si="0">C5*D5*E5</f>
        <v>7480000</v>
      </c>
      <c r="G5" s="40">
        <v>12</v>
      </c>
      <c r="H5" s="39">
        <f>C5*D5*G5</f>
        <v>8160000</v>
      </c>
      <c r="I5" s="41">
        <f t="shared" ref="I5:I10" si="1">F5+H5</f>
        <v>15640000</v>
      </c>
      <c r="J5" s="41">
        <f>I5/K5</f>
        <v>34579.583895288422</v>
      </c>
      <c r="K5" s="32">
        <v>452.29</v>
      </c>
      <c r="L5" s="36" t="s">
        <v>48</v>
      </c>
      <c r="O5" s="55"/>
      <c r="P5" s="55"/>
      <c r="Q5" s="55"/>
    </row>
    <row r="6" spans="1:17" ht="112.25" customHeight="1" x14ac:dyDescent="0.2">
      <c r="A6" s="31">
        <v>3</v>
      </c>
      <c r="B6" s="35" t="s">
        <v>47</v>
      </c>
      <c r="C6" s="39">
        <v>4590</v>
      </c>
      <c r="D6" s="40">
        <v>4</v>
      </c>
      <c r="E6" s="40">
        <v>11</v>
      </c>
      <c r="F6" s="40">
        <f>C6*D6*E6</f>
        <v>201960</v>
      </c>
      <c r="G6" s="40">
        <v>12</v>
      </c>
      <c r="H6" s="39">
        <f>C6*D6*G6</f>
        <v>220320</v>
      </c>
      <c r="I6" s="41">
        <f t="shared" si="1"/>
        <v>422280</v>
      </c>
      <c r="J6" s="41">
        <f>I6/K5</f>
        <v>933.64876517278731</v>
      </c>
      <c r="K6" s="32">
        <v>452.29</v>
      </c>
      <c r="L6" s="29" t="s">
        <v>46</v>
      </c>
      <c r="O6" s="24"/>
      <c r="P6" s="24"/>
      <c r="Q6" s="24"/>
    </row>
    <row r="7" spans="1:17" s="9" customFormat="1" ht="50.25" customHeight="1" x14ac:dyDescent="0.2">
      <c r="A7" s="31">
        <v>4</v>
      </c>
      <c r="B7" s="15" t="s">
        <v>38</v>
      </c>
      <c r="C7" s="42">
        <v>4200</v>
      </c>
      <c r="D7" s="42"/>
      <c r="E7" s="42">
        <v>12</v>
      </c>
      <c r="F7" s="43">
        <f>C7*E7</f>
        <v>50400</v>
      </c>
      <c r="G7" s="43">
        <v>12</v>
      </c>
      <c r="H7" s="42">
        <f>C7*G7</f>
        <v>50400</v>
      </c>
      <c r="I7" s="38">
        <f t="shared" si="1"/>
        <v>100800</v>
      </c>
      <c r="J7" s="44">
        <f>I7/K7</f>
        <v>222.86586039930131</v>
      </c>
      <c r="K7" s="6">
        <v>452.29</v>
      </c>
      <c r="L7" s="26" t="s">
        <v>37</v>
      </c>
      <c r="N7" s="20"/>
    </row>
    <row r="8" spans="1:17" s="9" customFormat="1" ht="45" customHeight="1" x14ac:dyDescent="0.2">
      <c r="A8" s="31">
        <v>5</v>
      </c>
      <c r="B8" s="15" t="s">
        <v>43</v>
      </c>
      <c r="C8" s="42">
        <v>3616000</v>
      </c>
      <c r="D8" s="42">
        <v>1</v>
      </c>
      <c r="E8" s="42"/>
      <c r="F8" s="43">
        <v>3616000</v>
      </c>
      <c r="G8" s="43"/>
      <c r="H8" s="42">
        <f>F8</f>
        <v>3616000</v>
      </c>
      <c r="I8" s="38">
        <f t="shared" si="1"/>
        <v>7232000</v>
      </c>
      <c r="J8" s="44">
        <f>I8/K8</f>
        <v>15989.741095314952</v>
      </c>
      <c r="K8" s="6">
        <v>452.29</v>
      </c>
      <c r="L8" s="25" t="s">
        <v>20</v>
      </c>
      <c r="N8" s="20"/>
    </row>
    <row r="9" spans="1:17" s="9" customFormat="1" ht="112.5" customHeight="1" x14ac:dyDescent="0.2">
      <c r="A9" s="31">
        <v>6</v>
      </c>
      <c r="B9" s="35" t="s">
        <v>42</v>
      </c>
      <c r="C9" s="45">
        <v>1001700</v>
      </c>
      <c r="D9" s="45">
        <v>2</v>
      </c>
      <c r="E9" s="45"/>
      <c r="F9" s="46">
        <f>C9*D9</f>
        <v>2003400</v>
      </c>
      <c r="G9" s="46"/>
      <c r="H9" s="45"/>
      <c r="I9" s="47">
        <f t="shared" si="1"/>
        <v>2003400</v>
      </c>
      <c r="J9" s="47">
        <f>F9/K9</f>
        <v>4429.4589754361141</v>
      </c>
      <c r="K9" s="6">
        <v>452.29</v>
      </c>
      <c r="L9" s="26" t="s">
        <v>39</v>
      </c>
      <c r="N9" s="20"/>
    </row>
    <row r="10" spans="1:17" s="9" customFormat="1" ht="132" customHeight="1" x14ac:dyDescent="0.2">
      <c r="A10" s="31">
        <v>7</v>
      </c>
      <c r="B10" s="30" t="s">
        <v>34</v>
      </c>
      <c r="C10" s="48">
        <v>65000</v>
      </c>
      <c r="D10" s="48">
        <v>25</v>
      </c>
      <c r="E10" s="48"/>
      <c r="F10" s="43">
        <f>C10*D10</f>
        <v>1625000</v>
      </c>
      <c r="G10" s="43"/>
      <c r="H10" s="42">
        <f>C10*D10</f>
        <v>1625000</v>
      </c>
      <c r="I10" s="38">
        <f t="shared" si="1"/>
        <v>3250000</v>
      </c>
      <c r="J10" s="44">
        <f>I10/K10</f>
        <v>7185.6552212076322</v>
      </c>
      <c r="K10" s="6">
        <v>452.29</v>
      </c>
      <c r="L10" s="26" t="s">
        <v>40</v>
      </c>
      <c r="N10" s="20"/>
    </row>
    <row r="11" spans="1:17" x14ac:dyDescent="0.2">
      <c r="A11" s="27"/>
      <c r="B11" s="27" t="s">
        <v>35</v>
      </c>
      <c r="C11" s="49"/>
      <c r="D11" s="49"/>
      <c r="E11" s="49"/>
      <c r="F11" s="50">
        <f>SUM(F4:F10)</f>
        <v>20404240</v>
      </c>
      <c r="G11" s="50"/>
      <c r="H11" s="51">
        <f t="shared" ref="H11" si="2">SUM(H4:H10)</f>
        <v>19099200</v>
      </c>
      <c r="I11" s="49">
        <f>F11+H11</f>
        <v>39503440</v>
      </c>
      <c r="J11" s="49">
        <f>SUM(J4:J10)</f>
        <v>87340.953812819207</v>
      </c>
      <c r="K11" s="27">
        <v>452.29</v>
      </c>
      <c r="L11" s="7"/>
    </row>
    <row r="12" spans="1:17" x14ac:dyDescent="0.2">
      <c r="C12" s="52"/>
      <c r="D12" s="52"/>
      <c r="E12" s="52"/>
      <c r="F12" s="52"/>
      <c r="G12" s="52"/>
      <c r="H12" s="52"/>
      <c r="I12" s="52"/>
      <c r="J12" s="52"/>
    </row>
    <row r="13" spans="1:17" x14ac:dyDescent="0.2">
      <c r="C13" s="10"/>
      <c r="I13" s="10"/>
    </row>
    <row r="14" spans="1:17" x14ac:dyDescent="0.2">
      <c r="I14" s="10"/>
      <c r="N14"/>
    </row>
    <row r="15" spans="1:17" x14ac:dyDescent="0.2">
      <c r="C15" s="10"/>
      <c r="E15" s="10"/>
      <c r="I15" s="10"/>
      <c r="N15"/>
    </row>
    <row r="16" spans="1:17" x14ac:dyDescent="0.2">
      <c r="I16" s="10"/>
      <c r="N16"/>
    </row>
    <row r="17" spans="5:14" x14ac:dyDescent="0.2">
      <c r="E17" s="12"/>
      <c r="H17" s="10"/>
      <c r="N17"/>
    </row>
  </sheetData>
  <mergeCells count="1">
    <mergeCell ref="O5:Q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1</vt: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Ainur Ismailova</dc:creator>
  <cp:lastModifiedBy>tatyana.vn tatyana.vn</cp:lastModifiedBy>
  <cp:lastPrinted>2025-01-09T07:07:42Z</cp:lastPrinted>
  <dcterms:created xsi:type="dcterms:W3CDTF">2015-06-05T18:17:20Z</dcterms:created>
  <dcterms:modified xsi:type="dcterms:W3CDTF">2025-01-31T12:10:29Z</dcterms:modified>
</cp:coreProperties>
</file>